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leanconsultingnord-my.sharepoint.com/personal/sven_petersen_lean-consulting-nord_de/Documents/Aufträge/Samtgemeinde Lachendorf 2026/04 Ausschreibung/Vergabeunterlagen/"/>
    </mc:Choice>
  </mc:AlternateContent>
  <xr:revisionPtr revIDLastSave="106" documentId="11_4853C918CA9C3904E5E3DA7FABD9D2AC88C1A98B" xr6:coauthVersionLast="47" xr6:coauthVersionMax="47" xr10:uidLastSave="{C8160299-766E-4B70-B30C-AF791704EED0}"/>
  <bookViews>
    <workbookView xWindow="-120" yWindow="-120" windowWidth="29040" windowHeight="15720" tabRatio="852" xr2:uid="{00000000-000D-0000-FFFF-FFFF00000000}"/>
  </bookViews>
  <sheets>
    <sheet name="Angebotsübersicht" sheetId="46" r:id="rId1"/>
    <sheet name="SVS Glasreinigung" sheetId="13" r:id="rId2"/>
    <sheet name="Kalkulation" sheetId="101" r:id="rId3"/>
    <sheet name="Glasflächen je Objekt" sheetId="124" r:id="rId4"/>
  </sheets>
  <definedNames>
    <definedName name="_xlnm._FilterDatabase" localSheetId="0" hidden="1">Angebotsübersicht!$A$11:$H$14</definedName>
    <definedName name="_xlnm._FilterDatabase" localSheetId="2" hidden="1">Kalkulation!$A$17:$K$50</definedName>
    <definedName name="Bieter">Angebotsübersicht!$F$6</definedName>
    <definedName name="Brutto">Angebotsübersicht!$H$14</definedName>
    <definedName name="_xlnm.Print_Titles" localSheetId="2">Kalkulation!$16:$18</definedName>
    <definedName name="GRmR">Kalkulation!$I$11</definedName>
    <definedName name="Netto">Angebotsübersicht!$F$14</definedName>
    <definedName name="SVS_GL">'SVS Glasreinigung'!$D$61</definedName>
    <definedName name="Ust">Angebotsübersicht!$G$15</definedName>
    <definedName name="Z_1DB0E2B9_27D2_4161_A4FD_749C32A3828C_.wvu.PrintArea" localSheetId="1" hidden="1">'SVS Glasreinigung'!#REF!</definedName>
    <definedName name="Z_83319449_2EBD_4227_B919_282E3817D190_.wvu.PrintArea" localSheetId="1" hidden="1">'SVS Glasreinigung'!#REF!</definedName>
  </definedNames>
  <calcPr calcId="191029"/>
  <customWorkbookViews>
    <customWorkbookView name="Datenzellen2" guid="{83319449-2EBD-4227-B919-282E3817D190}" maximized="1" windowWidth="1276" windowHeight="861" tabRatio="852" activeSheetId="18"/>
    <customWorkbookView name="Datenzeilen" guid="{1DB0E2B9-27D2-4161-A4FD-749C32A3828C}" maximized="1" windowWidth="1276" windowHeight="861" tabRatio="85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01" l="1"/>
  <c r="D42" i="101"/>
  <c r="D43" i="101"/>
  <c r="D44" i="101"/>
  <c r="D45" i="101"/>
  <c r="D46" i="101"/>
  <c r="D47" i="101"/>
  <c r="D48" i="101"/>
  <c r="A31" i="124"/>
  <c r="A32" i="124" s="1"/>
  <c r="A33" i="124" s="1"/>
  <c r="A34" i="124" s="1"/>
  <c r="A35" i="124" s="1"/>
  <c r="A41" i="101"/>
  <c r="A42" i="101" s="1"/>
  <c r="A43" i="101" s="1"/>
  <c r="A44" i="101" s="1"/>
  <c r="A45" i="101" s="1"/>
  <c r="A46" i="101" s="1"/>
  <c r="G20" i="101"/>
  <c r="G21" i="101"/>
  <c r="G22" i="101"/>
  <c r="G23" i="101"/>
  <c r="G24" i="101"/>
  <c r="G25" i="101"/>
  <c r="G26" i="101"/>
  <c r="G27" i="101"/>
  <c r="G28" i="101"/>
  <c r="G29" i="101"/>
  <c r="G30" i="101"/>
  <c r="G31" i="101"/>
  <c r="G32" i="101"/>
  <c r="G33" i="101"/>
  <c r="G34" i="101"/>
  <c r="G35" i="101"/>
  <c r="G36" i="101"/>
  <c r="G37" i="101"/>
  <c r="G38" i="101"/>
  <c r="G39" i="101"/>
  <c r="G40" i="101"/>
  <c r="G41" i="101"/>
  <c r="G42" i="101"/>
  <c r="G44" i="101"/>
  <c r="G45" i="101"/>
  <c r="G43" i="101"/>
  <c r="G46" i="101"/>
  <c r="G47" i="101"/>
  <c r="G48" i="101"/>
  <c r="G19" i="101"/>
  <c r="C54" i="13"/>
  <c r="D53" i="13"/>
  <c r="D52" i="13"/>
  <c r="D51" i="13"/>
  <c r="D50" i="13"/>
  <c r="D49" i="13"/>
  <c r="D48" i="13"/>
  <c r="D47" i="13"/>
  <c r="D46" i="13"/>
  <c r="D45" i="13"/>
  <c r="D44" i="13"/>
  <c r="C42" i="13"/>
  <c r="D41" i="13"/>
  <c r="D40" i="13"/>
  <c r="D39" i="13"/>
  <c r="D38" i="13"/>
  <c r="D37" i="13"/>
  <c r="D34" i="13"/>
  <c r="D33" i="13"/>
  <c r="D28" i="13"/>
  <c r="D27" i="13"/>
  <c r="D26" i="13"/>
  <c r="D25" i="13"/>
  <c r="D24" i="13"/>
  <c r="C22" i="13"/>
  <c r="D29" i="13" s="1"/>
  <c r="C29" i="13" s="1"/>
  <c r="D21" i="13"/>
  <c r="D20" i="13"/>
  <c r="D19" i="13"/>
  <c r="D18" i="13"/>
  <c r="D17" i="13"/>
  <c r="D15" i="13"/>
  <c r="D13" i="13"/>
  <c r="C3" i="13"/>
  <c r="D30" i="13" l="1"/>
  <c r="C30" i="13" s="1"/>
  <c r="D54" i="13"/>
  <c r="D22" i="13"/>
  <c r="D42" i="13"/>
  <c r="D31" i="13" l="1"/>
  <c r="C31" i="13" s="1"/>
  <c r="C35" i="13" s="1"/>
  <c r="D35" i="13" l="1"/>
  <c r="D56" i="13" l="1"/>
  <c r="D55" i="13"/>
  <c r="C55" i="13" l="1"/>
  <c r="D57" i="13"/>
  <c r="D58" i="13" s="1"/>
  <c r="D61" i="13" l="1"/>
  <c r="A22" i="13" s="1"/>
  <c r="D59" i="13"/>
  <c r="C59" i="13"/>
  <c r="C58" i="13"/>
  <c r="B43" i="101" l="1"/>
  <c r="C33" i="124" l="1"/>
  <c r="B45" i="101"/>
  <c r="B20" i="101" l="1"/>
  <c r="B21" i="101"/>
  <c r="B22" i="101"/>
  <c r="B23" i="101"/>
  <c r="B24" i="101"/>
  <c r="B25" i="101"/>
  <c r="B26" i="101"/>
  <c r="B27" i="101"/>
  <c r="B28" i="101"/>
  <c r="B29" i="101"/>
  <c r="B30" i="101"/>
  <c r="B31" i="101"/>
  <c r="B32" i="101"/>
  <c r="B33" i="101"/>
  <c r="B34" i="101"/>
  <c r="B35" i="101"/>
  <c r="D35" i="101"/>
  <c r="F35" i="101" s="1"/>
  <c r="B36" i="101"/>
  <c r="D36" i="101"/>
  <c r="F36" i="101" s="1"/>
  <c r="B37" i="101"/>
  <c r="D37" i="101"/>
  <c r="F37" i="101" s="1"/>
  <c r="B38" i="101"/>
  <c r="D38" i="101"/>
  <c r="B39" i="101"/>
  <c r="D39" i="101"/>
  <c r="B40" i="101"/>
  <c r="D40" i="101"/>
  <c r="F40" i="101" s="1"/>
  <c r="B41" i="101"/>
  <c r="F41" i="101"/>
  <c r="B42" i="101"/>
  <c r="F42" i="101"/>
  <c r="B44" i="101"/>
  <c r="B46" i="101"/>
  <c r="F46" i="101"/>
  <c r="B47" i="101"/>
  <c r="F47" i="101"/>
  <c r="B48" i="101"/>
  <c r="B19" i="101"/>
  <c r="G11" i="124"/>
  <c r="D23" i="101" s="1"/>
  <c r="G12" i="124"/>
  <c r="D24" i="101" s="1"/>
  <c r="G13" i="124"/>
  <c r="D25" i="101" s="1"/>
  <c r="G14" i="124"/>
  <c r="D26" i="101" s="1"/>
  <c r="G15" i="124"/>
  <c r="D27" i="101" s="1"/>
  <c r="G16" i="124"/>
  <c r="D28" i="101" s="1"/>
  <c r="G17" i="124"/>
  <c r="D29" i="101" s="1"/>
  <c r="G18" i="124"/>
  <c r="D30" i="101" s="1"/>
  <c r="G19" i="124"/>
  <c r="D31" i="101" s="1"/>
  <c r="G20" i="124"/>
  <c r="D32" i="101" s="1"/>
  <c r="F32" i="101" s="1"/>
  <c r="G21" i="124"/>
  <c r="D33" i="101" s="1"/>
  <c r="G22" i="124"/>
  <c r="D34" i="101" s="1"/>
  <c r="G32" i="124"/>
  <c r="G33" i="124"/>
  <c r="G36" i="124"/>
  <c r="G8" i="124"/>
  <c r="D20" i="101" s="1"/>
  <c r="G9" i="124"/>
  <c r="D21" i="101" s="1"/>
  <c r="G10" i="124"/>
  <c r="D22" i="101" s="1"/>
  <c r="G7" i="124"/>
  <c r="D19" i="101" s="1"/>
  <c r="A8" i="124"/>
  <c r="A9" i="124" s="1"/>
  <c r="A10" i="124" s="1"/>
  <c r="A11" i="124" s="1"/>
  <c r="A12" i="124" s="1"/>
  <c r="A13" i="124" s="1"/>
  <c r="A14" i="124" s="1"/>
  <c r="A15" i="124" s="1"/>
  <c r="A16" i="124" s="1"/>
  <c r="A17" i="124" s="1"/>
  <c r="A18" i="124" s="1"/>
  <c r="A19" i="124" s="1"/>
  <c r="A20" i="124" s="1"/>
  <c r="A21" i="124" s="1"/>
  <c r="A22" i="124" s="1"/>
  <c r="A23" i="124" s="1"/>
  <c r="A24" i="124" s="1"/>
  <c r="A25" i="124" s="1"/>
  <c r="A26" i="124" s="1"/>
  <c r="A27" i="124" s="1"/>
  <c r="A28" i="124" s="1"/>
  <c r="A29" i="124" s="1"/>
  <c r="A30" i="124" s="1"/>
  <c r="A36" i="124" s="1"/>
  <c r="H42" i="101" l="1"/>
  <c r="H46" i="101"/>
  <c r="H41" i="101"/>
  <c r="H37" i="101"/>
  <c r="H40" i="101"/>
  <c r="H36" i="101"/>
  <c r="F43" i="101"/>
  <c r="H43" i="101" s="1"/>
  <c r="H35" i="101"/>
  <c r="H32" i="101"/>
  <c r="G37" i="124"/>
  <c r="H47" i="101"/>
  <c r="F39" i="101"/>
  <c r="H39" i="101" s="1"/>
  <c r="F38" i="101"/>
  <c r="H38" i="101" s="1"/>
  <c r="F34" i="101"/>
  <c r="H34" i="101" s="1"/>
  <c r="F33" i="101"/>
  <c r="H33" i="101" s="1"/>
  <c r="F31" i="101"/>
  <c r="H31" i="101" s="1"/>
  <c r="F30" i="101"/>
  <c r="H30" i="101" s="1"/>
  <c r="F44" i="101"/>
  <c r="H44" i="101" s="1"/>
  <c r="F45" i="101" l="1"/>
  <c r="H45" i="101" s="1"/>
  <c r="F27" i="101"/>
  <c r="H27" i="101" s="1"/>
  <c r="F20" i="101" l="1"/>
  <c r="F21" i="101"/>
  <c r="H21" i="101" s="1"/>
  <c r="F22" i="101"/>
  <c r="F24" i="101"/>
  <c r="F25" i="101"/>
  <c r="F26" i="101"/>
  <c r="F28" i="101"/>
  <c r="F29" i="101"/>
  <c r="F48" i="101"/>
  <c r="H48" i="101" l="1"/>
  <c r="H24" i="101"/>
  <c r="H25" i="101"/>
  <c r="H29" i="101"/>
  <c r="H26" i="101"/>
  <c r="H22" i="101"/>
  <c r="H28" i="101"/>
  <c r="H20" i="101"/>
  <c r="F23" i="101" l="1"/>
  <c r="H23" i="101" s="1"/>
  <c r="F20" i="46" l="1"/>
  <c r="I32" i="101"/>
  <c r="I37" i="101"/>
  <c r="I42" i="101"/>
  <c r="I41" i="101"/>
  <c r="I36" i="101"/>
  <c r="I39" i="101"/>
  <c r="I47" i="101"/>
  <c r="I30" i="101"/>
  <c r="I35" i="101"/>
  <c r="I40" i="101"/>
  <c r="I46" i="101"/>
  <c r="I33" i="101"/>
  <c r="I44" i="101"/>
  <c r="I31" i="101"/>
  <c r="I43" i="101"/>
  <c r="I27" i="101"/>
  <c r="I21" i="101"/>
  <c r="I48" i="101"/>
  <c r="I28" i="101"/>
  <c r="I26" i="101"/>
  <c r="I20" i="101"/>
  <c r="I29" i="101"/>
  <c r="I25" i="101"/>
  <c r="I23" i="101"/>
  <c r="I22" i="101"/>
  <c r="K50" i="101"/>
  <c r="F13" i="46" s="1"/>
  <c r="A20" i="101"/>
  <c r="A21" i="101" s="1"/>
  <c r="A22" i="101" s="1"/>
  <c r="A23" i="101" s="1"/>
  <c r="A24" i="101" s="1"/>
  <c r="A25" i="101" s="1"/>
  <c r="A26" i="101" s="1"/>
  <c r="A27" i="101" s="1"/>
  <c r="A28" i="101" s="1"/>
  <c r="A29" i="101" s="1"/>
  <c r="D2" i="101"/>
  <c r="I45" i="101" l="1"/>
  <c r="K45" i="101" s="1"/>
  <c r="J45" i="101" s="1"/>
  <c r="I24" i="101"/>
  <c r="K24" i="101" s="1"/>
  <c r="J24" i="101" s="1"/>
  <c r="I38" i="101"/>
  <c r="K38" i="101" s="1"/>
  <c r="J38" i="101" s="1"/>
  <c r="I34" i="101"/>
  <c r="K34" i="101" s="1"/>
  <c r="J34" i="101" s="1"/>
  <c r="A30" i="101"/>
  <c r="A31" i="101" s="1"/>
  <c r="A32" i="101" s="1"/>
  <c r="A33" i="101" s="1"/>
  <c r="A34" i="101" s="1"/>
  <c r="A35" i="101" s="1"/>
  <c r="A36" i="101" s="1"/>
  <c r="A37" i="101" s="1"/>
  <c r="A38" i="101" s="1"/>
  <c r="A39" i="101" s="1"/>
  <c r="A40" i="101" s="1"/>
  <c r="K31" i="101"/>
  <c r="J31" i="101" s="1"/>
  <c r="K33" i="101"/>
  <c r="J33" i="101" s="1"/>
  <c r="K36" i="101"/>
  <c r="J36" i="101" s="1"/>
  <c r="K41" i="101"/>
  <c r="J41" i="101" s="1"/>
  <c r="K44" i="101"/>
  <c r="J44" i="101" s="1"/>
  <c r="K42" i="101"/>
  <c r="J42" i="101" s="1"/>
  <c r="K47" i="101"/>
  <c r="J47" i="101" s="1"/>
  <c r="K46" i="101"/>
  <c r="J46" i="101" s="1"/>
  <c r="K35" i="101"/>
  <c r="J35" i="101" s="1"/>
  <c r="K37" i="101"/>
  <c r="J37" i="101" s="1"/>
  <c r="K39" i="101"/>
  <c r="J39" i="101" s="1"/>
  <c r="K40" i="101"/>
  <c r="J40" i="101" s="1"/>
  <c r="K43" i="101"/>
  <c r="J43" i="101" s="1"/>
  <c r="K30" i="101"/>
  <c r="J30" i="101" s="1"/>
  <c r="K32" i="101"/>
  <c r="J32" i="101" s="1"/>
  <c r="K20" i="101"/>
  <c r="J20" i="101" s="1"/>
  <c r="K28" i="101"/>
  <c r="J28" i="101" s="1"/>
  <c r="K22" i="101"/>
  <c r="J22" i="101" s="1"/>
  <c r="K23" i="101"/>
  <c r="J23" i="101" s="1"/>
  <c r="K25" i="101"/>
  <c r="J25" i="101" s="1"/>
  <c r="K21" i="101"/>
  <c r="J21" i="101" s="1"/>
  <c r="K26" i="101"/>
  <c r="J26" i="101" s="1"/>
  <c r="K48" i="101"/>
  <c r="J48" i="101" s="1"/>
  <c r="K29" i="101"/>
  <c r="J29" i="101" s="1"/>
  <c r="K27" i="101"/>
  <c r="J27" i="101" s="1"/>
  <c r="D52" i="101"/>
  <c r="D5" i="101"/>
  <c r="F19" i="101"/>
  <c r="A47" i="101" l="1"/>
  <c r="A48" i="101" s="1"/>
  <c r="A50" i="101" s="1"/>
  <c r="F52" i="101"/>
  <c r="H19" i="101"/>
  <c r="D6" i="101"/>
  <c r="C12" i="46" l="1"/>
  <c r="H52" i="101"/>
  <c r="G52" i="101" s="1"/>
  <c r="D7" i="101"/>
  <c r="C14" i="46" l="1"/>
  <c r="D12" i="46"/>
  <c r="D14" i="46" s="1"/>
  <c r="I19" i="101" l="1"/>
  <c r="G20" i="46" l="1"/>
  <c r="H20" i="46" s="1"/>
  <c r="F22" i="46"/>
  <c r="F23" i="46"/>
  <c r="F21" i="46"/>
  <c r="K19" i="101"/>
  <c r="F12" i="46" s="1"/>
  <c r="G21" i="46" l="1"/>
  <c r="H21" i="46" s="1"/>
  <c r="G23" i="46"/>
  <c r="H23" i="46" s="1"/>
  <c r="G22" i="46"/>
  <c r="H22" i="46" s="1"/>
  <c r="J19" i="101"/>
  <c r="K52" i="101"/>
  <c r="D8" i="101"/>
  <c r="J52" i="101" l="1"/>
  <c r="E12" i="46" s="1"/>
  <c r="D10" i="101"/>
  <c r="G12" i="46" l="1"/>
  <c r="H12" i="46" s="1"/>
  <c r="F14" i="46"/>
  <c r="D11" i="101"/>
  <c r="D12" i="101" s="1"/>
  <c r="G13" i="46"/>
  <c r="H13" i="46" s="1"/>
  <c r="H14" i="46" l="1"/>
  <c r="G14"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Sven Petersen</author>
  </authors>
  <commentList>
    <comment ref="B12" authorId="0" shapeId="0" xr:uid="{00000000-0006-0000-0000-000001000000}">
      <text>
        <r>
          <rPr>
            <b/>
            <sz val="8"/>
            <color indexed="81"/>
            <rFont val="Tahoma"/>
            <family val="2"/>
          </rPr>
          <t>Hinweis:</t>
        </r>
        <r>
          <rPr>
            <sz val="8"/>
            <color indexed="81"/>
            <rFont val="Tahoma"/>
            <family val="2"/>
          </rPr>
          <t xml:space="preserve">
Zum Öffnen der Kalkulation auf den Objektnamen klicken!</t>
        </r>
      </text>
    </comment>
  </commentList>
</comments>
</file>

<file path=xl/sharedStrings.xml><?xml version="1.0" encoding="utf-8"?>
<sst xmlns="http://schemas.openxmlformats.org/spreadsheetml/2006/main" count="282" uniqueCount="237">
  <si>
    <t>Pos.</t>
  </si>
  <si>
    <t>Leistung</t>
  </si>
  <si>
    <t>Preis netto</t>
  </si>
  <si>
    <t>Preis brutto</t>
  </si>
  <si>
    <t>Name des Bieters:</t>
  </si>
  <si>
    <t>SVS</t>
  </si>
  <si>
    <t>x</t>
  </si>
  <si>
    <t>Gesamt-Angebotspreis pro Jahr</t>
  </si>
  <si>
    <t>Preis pro Jahr</t>
  </si>
  <si>
    <t>Reinigungsfläche</t>
  </si>
  <si>
    <t>[EUR / Std.]</t>
  </si>
  <si>
    <t>Preis pro Jahr (netto)</t>
  </si>
  <si>
    <t>Mehrwertsteuer (19%)</t>
  </si>
  <si>
    <t>Preis pro Jahr (brutto)</t>
  </si>
  <si>
    <t>Bieter:</t>
  </si>
  <si>
    <t>Zur Angebotsübersicht</t>
  </si>
  <si>
    <t>MwSt. (19%)</t>
  </si>
  <si>
    <t>Bezeichnung</t>
  </si>
  <si>
    <t>Prozent</t>
  </si>
  <si>
    <t>Euro</t>
  </si>
  <si>
    <t>1.00</t>
  </si>
  <si>
    <t>Basis:</t>
  </si>
  <si>
    <t>2.00</t>
  </si>
  <si>
    <t>Lohngebundene Kosten</t>
  </si>
  <si>
    <t>2.10</t>
  </si>
  <si>
    <t>2.13</t>
  </si>
  <si>
    <t>Arbeitsfreistellung</t>
  </si>
  <si>
    <t>Urlaubsentgelt</t>
  </si>
  <si>
    <t>2.15</t>
  </si>
  <si>
    <t>2.16</t>
  </si>
  <si>
    <t>2.17</t>
  </si>
  <si>
    <t>2.20</t>
  </si>
  <si>
    <t>2.30</t>
  </si>
  <si>
    <t>Gesetzliche Unfallversicherung</t>
  </si>
  <si>
    <t>Schwerbehindertenabgabe</t>
  </si>
  <si>
    <t>Haftpflichtversicherung</t>
  </si>
  <si>
    <t>3.00</t>
  </si>
  <si>
    <t>Fertigungsmaterial</t>
  </si>
  <si>
    <t>Sondereinzelkosten</t>
  </si>
  <si>
    <t>3.10</t>
  </si>
  <si>
    <t>3.20</t>
  </si>
  <si>
    <t>4.00</t>
  </si>
  <si>
    <t>Unternehmensbezogene Kosten</t>
  </si>
  <si>
    <t>Gehälter technische Angestellte</t>
  </si>
  <si>
    <t>4.20</t>
  </si>
  <si>
    <t>4.40</t>
  </si>
  <si>
    <t>4.50</t>
  </si>
  <si>
    <t>4.60</t>
  </si>
  <si>
    <t>4.70</t>
  </si>
  <si>
    <t>Fuhrparkkosten</t>
  </si>
  <si>
    <t>Betriebsratskosten</t>
  </si>
  <si>
    <t>5.00</t>
  </si>
  <si>
    <t>Selbstkosten</t>
  </si>
  <si>
    <t>6.00</t>
  </si>
  <si>
    <t>Stundenverrechnungssatz an Werktagen</t>
  </si>
  <si>
    <t>Kalkulation Stundenverrechnungssatz</t>
  </si>
  <si>
    <t>Gesetzliche Feiertage</t>
  </si>
  <si>
    <t>Hinweise zum Objekt, Besonderheiten, usw.:</t>
  </si>
  <si>
    <t>Preis pro m²</t>
  </si>
  <si>
    <t>alle Objekte</t>
  </si>
  <si>
    <t>Steiger-/Gerüstkosten</t>
  </si>
  <si>
    <t>Tage:</t>
  </si>
  <si>
    <t>Zusätzliches Urlaubsgeld</t>
  </si>
  <si>
    <t>2.14</t>
  </si>
  <si>
    <t>3.40</t>
  </si>
  <si>
    <t>4.80</t>
  </si>
  <si>
    <t>Preise und Zuschläge für Zusatzleitungen</t>
  </si>
  <si>
    <t>Beschreibung</t>
  </si>
  <si>
    <t>1</t>
  </si>
  <si>
    <t>2</t>
  </si>
  <si>
    <t>3</t>
  </si>
  <si>
    <t>4</t>
  </si>
  <si>
    <t>Zuschlag %</t>
  </si>
  <si>
    <t>Glasreinigung / Zusatzleitung (22.00 - 05:00 Uhr)</t>
  </si>
  <si>
    <t>Glasreinigung / Zusatzleitung ohne Zuschlag</t>
  </si>
  <si>
    <t>Gehälter kaufmännische Angestellte</t>
  </si>
  <si>
    <t>bezeichnung</t>
  </si>
  <si>
    <t>Gebäude-</t>
  </si>
  <si>
    <t>Adresse</t>
  </si>
  <si>
    <t>einfach [m²]</t>
  </si>
  <si>
    <t>Intervall pro Jahr</t>
  </si>
  <si>
    <t>Glasreinigung
mit Rahmen</t>
  </si>
  <si>
    <t>mit Rahmen
[m² / Jahr ]</t>
  </si>
  <si>
    <t>Reinigungsfläche ohne Rahmen pro Jahr:</t>
  </si>
  <si>
    <t>Reinigungsstunden ohne Rahmen pro Jahr:</t>
  </si>
  <si>
    <t>Zusammenfassung Kalkulation Glas-/Rahmenreinigung:</t>
  </si>
  <si>
    <t>mit Rahmen
[EUR netto]</t>
  </si>
  <si>
    <t>Std.-Verr.-Satz ohne Steiger (netto / Durchschnitt):</t>
  </si>
  <si>
    <t>Summen / Durchschnitt pro Jahr (Glas-/Rahmenreinigung):</t>
  </si>
  <si>
    <t>Beschreibung (alle Objekte)</t>
  </si>
  <si>
    <t>Glasreinigung mit Rahmen</t>
  </si>
  <si>
    <t>Glasfläche einfach gesamt:</t>
  </si>
  <si>
    <t>mit Rahmen
[EUR/m² netto]</t>
  </si>
  <si>
    <t>Preis pro m²
netto</t>
  </si>
  <si>
    <t>Preis gesamt
netto</t>
  </si>
  <si>
    <t>Preis gesamt
brutto</t>
  </si>
  <si>
    <t>MwSt.
(19%)</t>
  </si>
  <si>
    <t>Stunden
pro Jahr</t>
  </si>
  <si>
    <t>Reinigungsfläche
pro Jahr</t>
  </si>
  <si>
    <t>Glasreinigung</t>
  </si>
  <si>
    <t>Leistungswerte-Eingabe*</t>
  </si>
  <si>
    <t>mit Rahmen</t>
  </si>
  <si>
    <t>* Die Werte in den gelben Feldern können in der Tabelle überschrieben werden.</t>
  </si>
  <si>
    <t>Glasfläche gesamt</t>
  </si>
  <si>
    <t>mit Rahmen
[m² / Std. ]</t>
  </si>
  <si>
    <t>Die automatisch übertragenen Werte in den gelb markierten Feldern können zur Kalkulation überschrieben werden.</t>
  </si>
  <si>
    <t>Datum</t>
  </si>
  <si>
    <t>Name des Bieters (Vor- und Zuname)</t>
  </si>
  <si>
    <t>Name des Bieters (Firma):</t>
  </si>
  <si>
    <t>sozialversicherungs-pflichtiges Personal</t>
  </si>
  <si>
    <t>Glasreinigung / Zusatzleitung
(1. Mai, Neujahrstag sowie 1. und 2. Weihnachtsfeiertag)</t>
  </si>
  <si>
    <t>Glasreinigung / Zusatzleitung (Sonntage/Feiertage)</t>
  </si>
  <si>
    <t>Samtgemeinde Lachendorf</t>
  </si>
  <si>
    <t>Fensterfläche</t>
  </si>
  <si>
    <t>Außentüren (Glasanteil)</t>
  </si>
  <si>
    <t>Innenglasfläche</t>
  </si>
  <si>
    <t>Kita Regenbogen</t>
  </si>
  <si>
    <t>Kita Zauberwald</t>
  </si>
  <si>
    <t>Kita Lummerland</t>
  </si>
  <si>
    <t>Kita Maulwurfshügel</t>
  </si>
  <si>
    <t>Kita Bau(m)haus</t>
  </si>
  <si>
    <t>Kita Storchennest</t>
  </si>
  <si>
    <t>Krippe Zwergenwald Hohne</t>
  </si>
  <si>
    <t>Krippe Südhang</t>
  </si>
  <si>
    <t>Krippe Wirbelwind</t>
  </si>
  <si>
    <t>Grundschule Eldingen</t>
  </si>
  <si>
    <t>IKARUS-Grundschule Lachendorf</t>
  </si>
  <si>
    <t>Wiehetal-Grundschule Hohne</t>
  </si>
  <si>
    <t>Turnhalle Eldingen</t>
  </si>
  <si>
    <t>Turnhalle Lachendorf</t>
  </si>
  <si>
    <t>Turnhalle Hohne</t>
  </si>
  <si>
    <t>Feuerwehr Lachendorf</t>
  </si>
  <si>
    <t>Feuerwehr Ahnsbeck</t>
  </si>
  <si>
    <t>Feuerwehr Bargfeld</t>
  </si>
  <si>
    <t>Feuerwehr Beedenbostel</t>
  </si>
  <si>
    <t>Feuerwehr Eldingen</t>
  </si>
  <si>
    <t>Feuerwehr Gockenholz</t>
  </si>
  <si>
    <t>Feuerwehr Hohne</t>
  </si>
  <si>
    <t>Feuerwehr Hohnhorst</t>
  </si>
  <si>
    <t>Rathaus</t>
  </si>
  <si>
    <t>Sozioökonomisches Zentrum</t>
  </si>
  <si>
    <t>Olen Drallen Hoff</t>
  </si>
  <si>
    <t>Dorfgemeinschaftshaus Beedenbostel</t>
  </si>
  <si>
    <t>Summen</t>
  </si>
  <si>
    <t>Übersicht: Glasflächen je Objekt</t>
  </si>
  <si>
    <t>Die Samtgemeindebürgermeisterin</t>
  </si>
  <si>
    <t>Innentüren (Glasanteil)</t>
  </si>
  <si>
    <t>Am Sportplatz 18, 29351 Eldingen</t>
  </si>
  <si>
    <t>Schulstraße 4, 29355 Beedenbostel</t>
  </si>
  <si>
    <t>Nikolaus-Lenau-Weg 19, 29331 Lachendorf</t>
  </si>
  <si>
    <t xml:space="preserve">Südfeld 15, 29331 Lachendorf </t>
  </si>
  <si>
    <t xml:space="preserve">Südfeld 13, 29331 Lachendorf </t>
  </si>
  <si>
    <t xml:space="preserve">Osterkamp 2, 29353 Ahnsbeck </t>
  </si>
  <si>
    <t>Trambalken 31, 29362 Hohne</t>
  </si>
  <si>
    <t>Alter Postweg 110, 29331 Lachendorf</t>
  </si>
  <si>
    <t>Buchfinkenweg 35, 29331 Lachendorf</t>
  </si>
  <si>
    <t>Arno-Schmidt-Straße 2, 29351 Eldingen</t>
  </si>
  <si>
    <t>Schulstraße 11, 29351 Eldingen</t>
  </si>
  <si>
    <t>Nikolaus-Lenau-Weg 17, 29331 Lachendorf</t>
  </si>
  <si>
    <t>Schulweg 1, 29362 Hohne</t>
  </si>
  <si>
    <t xml:space="preserve">Alter Postweg 112, 29331 Lachendorf </t>
  </si>
  <si>
    <t>Südfeld 2A, 29353 Ahnsbeck</t>
  </si>
  <si>
    <t>Unter den Eichen 8, 29351 Eldingen GT Bargfeld</t>
  </si>
  <si>
    <t>Dorfstraße 44/46 , 29331 Lachendorf GT Gockenholz</t>
  </si>
  <si>
    <t>Dorfstraße 47, 29362 Hohne</t>
  </si>
  <si>
    <t>In den Äckern 112 , 29351 Eldingen GT Hohnhorst</t>
  </si>
  <si>
    <t xml:space="preserve">Oppershäuser Straße 1, 29331 Lachendorf </t>
  </si>
  <si>
    <t>Dorfstraße 8, 29351 Eldingen</t>
  </si>
  <si>
    <t xml:space="preserve">Oppershäuser Straße 5, 29331 Lachendorf </t>
  </si>
  <si>
    <r>
      <t xml:space="preserve">Die angegebenen Maße der </t>
    </r>
    <r>
      <rPr>
        <u/>
        <sz val="12"/>
        <rFont val="Arial"/>
        <family val="2"/>
      </rPr>
      <t>Glas-/Fensterflächen</t>
    </r>
    <r>
      <rPr>
        <sz val="12"/>
        <rFont val="Arial"/>
        <family val="2"/>
      </rPr>
      <t xml:space="preserve"> sind einseitig gemessen und beidseitig einschließlich der Rahmen, Falze und Ablaufrinnen zu reinigen. Die Glasflächen beinhalten die Innen- und Aussenverglasung. Die Reinigungen sind so durchzuführen, daß die erforderlichen Maßnahmen der Arbeitssicherheit und des Umweltschutzes jederzeit eingehalten werden. Die Ausführung hat so zu erfolgen, daß die zu reinigenden Flächen und auch andere Bauteile sowie sonstige Oberflächen der Raumausstattung und -einrichtung nicht beschädigt oder verschmutzt werden.
Nach der Reinigung müssen die Glasflächen sauber, wolkenfrei, frei von Schmutz, Streifen, Tesafilm-Resten und frei von überschüssiger Flüssigkeit sein. Das abgelaufene Schmutzwasser ist vom Rahmen und von den Fensterbänken und -brettern zu entfernen. Alle im Zusammenhang mit der Glasreinigung entstandenen Verschmutzungen oder Beschädigungen hat er AN mit eigenen Mitteln und auf eigene Kosten zu beseitigen.</t>
    </r>
  </si>
  <si>
    <r>
      <t xml:space="preserve">Der Einsatz von </t>
    </r>
    <r>
      <rPr>
        <u/>
        <sz val="12"/>
        <rFont val="Arial"/>
        <family val="2"/>
      </rPr>
      <t>Steigern und Gerüsten</t>
    </r>
    <r>
      <rPr>
        <sz val="12"/>
        <rFont val="Arial"/>
        <family val="2"/>
      </rPr>
      <t xml:space="preserve"> ist vor Angebotsabgabe vom Bieter / AN zu prüfen.
Die Kosten für Steiger und Gerüste (Anzahl Tage und Preis pro Tag) sind auf dieser Seite separat anzugeben und </t>
    </r>
    <r>
      <rPr>
        <u/>
        <sz val="12"/>
        <rFont val="Arial"/>
        <family val="2"/>
      </rPr>
      <t>nicht</t>
    </r>
    <r>
      <rPr>
        <sz val="12"/>
        <rFont val="Arial"/>
        <family val="2"/>
      </rPr>
      <t xml:space="preserve"> in den Stundenverrechnungssatz einzurechnen. Die Abrechnung erfolgt zu den angebotenen Preisen. Werden keine Kosten für Steiger und Gerüste angegeben, können diese im Auftragsfall nicht abgerechnet werden.
Zur Vermeidung bzw. Reduzierung der Kosten für Steiger und Gerüste ist auch die Reinigung mit entmineralisiertem Wasser möglich, soweit das geforderte Reinigungsergebnis erzielt wird (siehe "Ausführungsbestimmungen für die Glasreinigung").</t>
    </r>
  </si>
  <si>
    <t>Familienzentrum</t>
  </si>
  <si>
    <t>Rehrkamp 2, 29331 Lachendorf</t>
  </si>
  <si>
    <t>*: doppelte Aussenfenster, Fläche 2x gerechnet</t>
  </si>
  <si>
    <t>* Rundungsdifferenzen +/- 0,01 € möglich</t>
  </si>
  <si>
    <t>Bauhof</t>
  </si>
  <si>
    <t>Gockenholzer Weg 16/18, 29331 Lachendorf</t>
  </si>
  <si>
    <t>Stunden- und Preisübersicht - Los 3</t>
  </si>
  <si>
    <t>Unterhaltsreinigung</t>
  </si>
  <si>
    <t>Tarifvereinbarung Gebäudereinigerhandwerk, Stand 01.01.2026</t>
  </si>
  <si>
    <t>Sozialversicherungsbeiträge (Arbeitgeberanteil)</t>
  </si>
  <si>
    <t>2.11a</t>
  </si>
  <si>
    <r>
      <t>Krankenversicherung einschließlich Zusatzbeit</t>
    </r>
    <r>
      <rPr>
        <sz val="11"/>
        <color rgb="FF000000"/>
        <rFont val="Arial"/>
        <family val="2"/>
      </rPr>
      <t>rag</t>
    </r>
  </si>
  <si>
    <t>2.11b</t>
  </si>
  <si>
    <t>Pauschalabgabe an Bundesknappschaft für KV</t>
  </si>
  <si>
    <t>entfällt</t>
  </si>
  <si>
    <t>2.12a</t>
  </si>
  <si>
    <t>Rentenversicherung</t>
  </si>
  <si>
    <t>2.12b</t>
  </si>
  <si>
    <t>Pauschalabgabe an Bundesknappschaft für RV</t>
  </si>
  <si>
    <t>Arbeitslosenversicherung</t>
  </si>
  <si>
    <t>Pflegeversicherung</t>
  </si>
  <si>
    <t>U2 Mutterschaftsaufwendungen</t>
  </si>
  <si>
    <t>U3 (Insolvenzgeldumlage</t>
  </si>
  <si>
    <t>Zwischensumme 2.10 Sozialversicherungsbeiträge</t>
  </si>
  <si>
    <t>Soziallöhne</t>
  </si>
  <si>
    <t>2.21</t>
  </si>
  <si>
    <t>2.22</t>
  </si>
  <si>
    <t>2.23</t>
  </si>
  <si>
    <t>2.24</t>
  </si>
  <si>
    <t>Entgeltfortzahlung im Krankheitsfall</t>
  </si>
  <si>
    <t>2.25</t>
  </si>
  <si>
    <t>Sozialversicherungsbeiträge auf Soziallöhne
(aus Zwischensumme 2.10 Sozialversicherungsbeiträge)</t>
  </si>
  <si>
    <t>Zwischensumme 2.20 Soziallöhne</t>
  </si>
  <si>
    <t>Summe Sozialversicherungsbeiträge und Soziallöhne</t>
  </si>
  <si>
    <t>Zusätzliche lohngebundene Kosten</t>
  </si>
  <si>
    <t>2.31</t>
  </si>
  <si>
    <t>2.32</t>
  </si>
  <si>
    <t>Sonstige Personalkosten (Arbeitskleidung, usw.)</t>
  </si>
  <si>
    <t>Summe lohngebundene Kosten</t>
  </si>
  <si>
    <t>Sonstige auftragsbezogene Kosten</t>
  </si>
  <si>
    <t>Aufsichtslohn Vorarbeiter inkl. Soziale Folgekosten</t>
  </si>
  <si>
    <t>Fahrkostenzuschuss</t>
  </si>
  <si>
    <t>3.31</t>
  </si>
  <si>
    <t>3.32</t>
  </si>
  <si>
    <t>Maschinen und Gerätekosten, Afa etc.</t>
  </si>
  <si>
    <t>Summe 3.00 auftragsgebundene Kosten</t>
  </si>
  <si>
    <t>4.11</t>
  </si>
  <si>
    <t>4.12</t>
  </si>
  <si>
    <t>4.31</t>
  </si>
  <si>
    <t>Löhne Hilfsdienste, inkl. Lohnfolgekosten</t>
  </si>
  <si>
    <t>4.32</t>
  </si>
  <si>
    <t>Sonstige Betriebskosten</t>
  </si>
  <si>
    <t>Sonstige Verwaltungskosten</t>
  </si>
  <si>
    <t>Sonstige Kosten (Verbandsbeiträge, Zertifizierung, usw.)</t>
  </si>
  <si>
    <t>Vorfinanzierung Sozialversicherungsbeiträge</t>
  </si>
  <si>
    <t>Summe 4.00 unternehmensbezogene Kosten</t>
  </si>
  <si>
    <r>
      <rPr>
        <b/>
        <sz val="11"/>
        <color rgb="FF000000"/>
        <rFont val="Arial"/>
        <family val="2"/>
      </rPr>
      <t>Gewerbesteuer</t>
    </r>
    <r>
      <rPr>
        <sz val="11"/>
        <color indexed="8"/>
        <rFont val="Arial"/>
        <family val="2"/>
      </rPr>
      <t xml:space="preserve">
(bezogen auf Pos. 1.00, 2.00ff, 3.10, 4.11, 4.12, 4.31)</t>
    </r>
  </si>
  <si>
    <t>7.00</t>
  </si>
  <si>
    <t>Zuschlag für Wagnis + Gewinn</t>
  </si>
  <si>
    <t>Kalkulationszuschlag</t>
  </si>
  <si>
    <t>Ø Stundenverrechnungssatz an Werktagen, ab 01.01.2026*</t>
  </si>
  <si>
    <t>Tariflicher Lohn (mind. 18,40 €/Std.)</t>
  </si>
  <si>
    <r>
      <t xml:space="preserve">Die Reinigung </t>
    </r>
    <r>
      <rPr>
        <u/>
        <sz val="12"/>
        <rFont val="Arial"/>
        <family val="2"/>
      </rPr>
      <t>der Glas-/Fensterflächen</t>
    </r>
    <r>
      <rPr>
        <sz val="12"/>
        <rFont val="Arial"/>
        <family val="2"/>
      </rPr>
      <t xml:space="preserve"> erfolgt grundsätzlich </t>
    </r>
    <r>
      <rPr>
        <u/>
        <sz val="12"/>
        <rFont val="Arial"/>
        <family val="2"/>
      </rPr>
      <t>2x pro Jahr mit Rahmenreinigung (im Frühjahr und im Herbst)</t>
    </r>
    <r>
      <rPr>
        <sz val="12"/>
        <rFont val="Arial"/>
        <family val="2"/>
      </rPr>
      <t xml:space="preserve"> nach Terminabstimmung mit dem Auftraggeber (Hausmeister)</t>
    </r>
  </si>
  <si>
    <t>Jährliche Reinigungs-</t>
  </si>
  <si>
    <t>stunden mit Rahmen
[Std. / Jahr]</t>
  </si>
  <si>
    <t>Krippe Waldtiere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</si>
</sst>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0.00\ &quot;€&quot;;\-#,##0.00\ &quot;€&quot;"/>
    <numFmt numFmtId="44" formatCode="_-* #,##0.00\ &quot;€&quot;_-;\-* #,##0.00\ &quot;€&quot;_-;_-* &quot;-&quot;??\ &quot;€&quot;_-;_-@_-"/>
    <numFmt numFmtId="164" formatCode="0.0"/>
    <numFmt numFmtId="165" formatCode="_-* #,##0.00\ [$€-1]_-;\-* #,##0.00\ [$€-1]_-;_-* &quot;-&quot;??\ [$€-1]_-"/>
    <numFmt numFmtId="166" formatCode="#,##0.00\ &quot;€&quot;"/>
    <numFmt numFmtId="167" formatCode="#,##0.00&quot; m²&quot;"/>
    <numFmt numFmtId="168" formatCode="#,##0.00&quot; Std.&quot;"/>
    <numFmt numFmtId="169" formatCode="#,##0.00&quot; €/m²&quot;"/>
    <numFmt numFmtId="170" formatCode="#,##0&quot; m²/Std.&quot;"/>
    <numFmt numFmtId="171" formatCode="#,##0.00&quot; Std./Jahr&quot;"/>
    <numFmt numFmtId="172" formatCode="0.00&quot; Tag(e)&quot;"/>
    <numFmt numFmtId="173" formatCode="#,##0.00\ &quot;€/Tag&quot;"/>
    <numFmt numFmtId="174" formatCode="#,##0.00\ &quot;€/Std.&quot;"/>
    <numFmt numFmtId="175" formatCode="#,##0.000&quot; €/m²&quot;"/>
    <numFmt numFmtId="176" formatCode="#,##0.00&quot; m² (*)&quot;"/>
  </numFmts>
  <fonts count="29" x14ac:knownFonts="1">
    <font>
      <sz val="10"/>
      <name val="Arial"/>
    </font>
    <font>
      <sz val="10"/>
      <name val="Arial"/>
      <family val="2"/>
    </font>
    <font>
      <sz val="10"/>
      <color indexed="8"/>
      <name val="Arial"/>
      <family val="2"/>
    </font>
    <font>
      <sz val="8"/>
      <name val="Arial"/>
      <family val="2"/>
    </font>
    <font>
      <b/>
      <sz val="11"/>
      <name val="Arial"/>
      <family val="2"/>
    </font>
    <font>
      <sz val="11"/>
      <name val="Arial"/>
      <family val="2"/>
    </font>
    <font>
      <b/>
      <sz val="10"/>
      <name val="Arial"/>
      <family val="2"/>
    </font>
    <font>
      <sz val="11"/>
      <name val="Arial"/>
      <family val="2"/>
    </font>
    <font>
      <sz val="10"/>
      <color indexed="9"/>
      <name val="Arial"/>
      <family val="2"/>
    </font>
    <font>
      <b/>
      <sz val="12"/>
      <name val="Arial"/>
      <family val="2"/>
    </font>
    <font>
      <sz val="11"/>
      <color indexed="8"/>
      <name val="Arial"/>
      <family val="2"/>
    </font>
    <font>
      <b/>
      <sz val="11"/>
      <color indexed="8"/>
      <name val="Arial"/>
      <family val="2"/>
    </font>
    <font>
      <u/>
      <sz val="11"/>
      <color indexed="8"/>
      <name val="Arial"/>
      <family val="2"/>
    </font>
    <font>
      <sz val="8"/>
      <color indexed="81"/>
      <name val="Tahoma"/>
      <family val="2"/>
    </font>
    <font>
      <b/>
      <sz val="8"/>
      <color indexed="81"/>
      <name val="Tahoma"/>
      <family val="2"/>
    </font>
    <font>
      <b/>
      <sz val="11"/>
      <color indexed="12"/>
      <name val="Arial"/>
      <family val="2"/>
    </font>
    <font>
      <b/>
      <u/>
      <sz val="10"/>
      <color indexed="48"/>
      <name val="Arial"/>
      <family val="2"/>
    </font>
    <font>
      <sz val="10"/>
      <name val="Arial"/>
      <family val="2"/>
    </font>
    <font>
      <b/>
      <sz val="20"/>
      <name val="Arial"/>
      <family val="2"/>
    </font>
    <font>
      <sz val="16"/>
      <name val="Arial"/>
      <family val="2"/>
    </font>
    <font>
      <sz val="8"/>
      <color indexed="8"/>
      <name val="Arial"/>
      <family val="2"/>
    </font>
    <font>
      <b/>
      <u/>
      <sz val="10"/>
      <name val="Arial"/>
      <family val="2"/>
    </font>
    <font>
      <b/>
      <sz val="14"/>
      <name val="Arial"/>
      <family val="2"/>
    </font>
    <font>
      <sz val="12"/>
      <name val="Arial"/>
      <family val="2"/>
    </font>
    <font>
      <u/>
      <sz val="12"/>
      <name val="Arial"/>
      <family val="2"/>
    </font>
    <font>
      <b/>
      <sz val="11"/>
      <color theme="0"/>
      <name val="Arial"/>
      <family val="2"/>
    </font>
    <font>
      <sz val="11"/>
      <color rgb="FF000000"/>
      <name val="Arial"/>
      <family val="2"/>
    </font>
    <font>
      <b/>
      <sz val="11"/>
      <color rgb="FF000000"/>
      <name val="Arial"/>
      <family val="2"/>
    </font>
    <font>
      <sz val="10"/>
      <color theme="0"/>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66">
    <border>
      <left/>
      <right/>
      <top/>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thin">
        <color indexed="64"/>
      </top>
      <bottom style="thin">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double">
        <color indexed="64"/>
      </bottom>
      <diagonal style="dotted">
        <color indexed="64"/>
      </diagonal>
    </border>
    <border diagonalUp="1">
      <left/>
      <right style="medium">
        <color indexed="64"/>
      </right>
      <top style="thin">
        <color indexed="64"/>
      </top>
      <bottom style="double">
        <color indexed="64"/>
      </bottom>
      <diagonal style="dotted">
        <color indexed="64"/>
      </diagonal>
    </border>
  </borders>
  <cellStyleXfs count="5">
    <xf numFmtId="0" fontId="0" fillId="0" borderId="0"/>
    <xf numFmtId="0" fontId="7" fillId="0" borderId="0" applyNumberFormat="0" applyFill="0" applyBorder="0" applyAlignment="0" applyProtection="0">
      <alignment vertical="top"/>
      <protection locked="0"/>
    </xf>
    <xf numFmtId="165" fontId="1" fillId="0" borderId="0" applyFont="0" applyFill="0" applyBorder="0" applyAlignment="0" applyProtection="0"/>
    <xf numFmtId="0" fontId="7" fillId="0" borderId="0" applyNumberFormat="0" applyFill="0" applyBorder="0" applyAlignment="0" applyProtection="0">
      <alignment vertical="top"/>
      <protection locked="0"/>
    </xf>
    <xf numFmtId="0" fontId="17" fillId="0" borderId="0"/>
  </cellStyleXfs>
  <cellXfs count="261">
    <xf numFmtId="0" fontId="0" fillId="0" borderId="0" xfId="0"/>
    <xf numFmtId="0" fontId="0" fillId="0" borderId="0" xfId="0" applyProtection="1">
      <protection hidden="1"/>
    </xf>
    <xf numFmtId="0" fontId="2" fillId="0" borderId="0" xfId="0" applyFont="1" applyProtection="1">
      <protection hidden="1"/>
    </xf>
    <xf numFmtId="49" fontId="5" fillId="0" borderId="1" xfId="0" applyNumberFormat="1" applyFont="1" applyBorder="1" applyAlignment="1">
      <alignment horizontal="left" vertical="center" indent="1"/>
    </xf>
    <xf numFmtId="0" fontId="0" fillId="0" borderId="0" xfId="0" applyAlignment="1">
      <alignment vertical="center"/>
    </xf>
    <xf numFmtId="0" fontId="0" fillId="0" borderId="2" xfId="0" applyBorder="1"/>
    <xf numFmtId="0" fontId="4" fillId="0" borderId="3" xfId="0" applyFont="1" applyBorder="1" applyAlignment="1">
      <alignment horizontal="justify" vertical="center"/>
    </xf>
    <xf numFmtId="0" fontId="7" fillId="0" borderId="0" xfId="0" applyFont="1" applyAlignment="1" applyProtection="1">
      <alignment horizontal="right"/>
      <protection hidden="1"/>
    </xf>
    <xf numFmtId="0" fontId="4" fillId="0" borderId="0" xfId="0" applyFont="1" applyProtection="1">
      <protection hidden="1"/>
    </xf>
    <xf numFmtId="0" fontId="5" fillId="0" borderId="0" xfId="0" applyFont="1" applyAlignment="1" applyProtection="1">
      <alignment horizontal="center"/>
      <protection hidden="1"/>
    </xf>
    <xf numFmtId="44" fontId="0" fillId="0" borderId="0" xfId="0" applyNumberFormat="1" applyProtection="1">
      <protection hidden="1"/>
    </xf>
    <xf numFmtId="7" fontId="5" fillId="0" borderId="6" xfId="0" applyNumberFormat="1" applyFont="1" applyBorder="1" applyAlignment="1">
      <alignment vertical="center"/>
    </xf>
    <xf numFmtId="7" fontId="5" fillId="0" borderId="7" xfId="0" applyNumberFormat="1" applyFont="1" applyBorder="1" applyAlignment="1">
      <alignment vertical="center"/>
    </xf>
    <xf numFmtId="7" fontId="4" fillId="0" borderId="8" xfId="0" applyNumberFormat="1" applyFont="1" applyBorder="1" applyAlignment="1">
      <alignment vertical="center"/>
    </xf>
    <xf numFmtId="7" fontId="4" fillId="0" borderId="9" xfId="0" applyNumberFormat="1" applyFont="1" applyBorder="1" applyAlignment="1">
      <alignment vertical="center"/>
    </xf>
    <xf numFmtId="0" fontId="0" fillId="0" borderId="10" xfId="0" applyBorder="1" applyProtection="1">
      <protection hidden="1"/>
    </xf>
    <xf numFmtId="0" fontId="11" fillId="0" borderId="0" xfId="0" applyFont="1" applyProtection="1">
      <protection hidden="1"/>
    </xf>
    <xf numFmtId="49" fontId="10" fillId="0" borderId="0" xfId="0" applyNumberFormat="1" applyFont="1" applyAlignment="1" applyProtection="1">
      <alignment vertical="top" wrapText="1"/>
      <protection hidden="1"/>
    </xf>
    <xf numFmtId="0" fontId="10" fillId="0" borderId="0" xfId="0" applyFont="1" applyAlignment="1" applyProtection="1">
      <alignment vertical="top" wrapText="1"/>
      <protection hidden="1"/>
    </xf>
    <xf numFmtId="10" fontId="10" fillId="0" borderId="0" xfId="0" applyNumberFormat="1" applyFont="1" applyAlignment="1" applyProtection="1">
      <alignment vertical="top" wrapText="1"/>
      <protection hidden="1"/>
    </xf>
    <xf numFmtId="166" fontId="10" fillId="0" borderId="0" xfId="0" applyNumberFormat="1" applyFont="1" applyAlignment="1" applyProtection="1">
      <alignment vertical="top" wrapText="1"/>
      <protection hidden="1"/>
    </xf>
    <xf numFmtId="49" fontId="4" fillId="0" borderId="0" xfId="0" applyNumberFormat="1" applyFont="1" applyAlignment="1" applyProtection="1">
      <alignment vertical="top"/>
      <protection hidden="1"/>
    </xf>
    <xf numFmtId="0" fontId="10" fillId="0" borderId="0" xfId="0" applyFont="1" applyAlignment="1" applyProtection="1">
      <alignment vertical="top"/>
      <protection hidden="1"/>
    </xf>
    <xf numFmtId="0" fontId="5" fillId="0" borderId="0" xfId="0" applyFont="1" applyProtection="1">
      <protection hidden="1"/>
    </xf>
    <xf numFmtId="0" fontId="5" fillId="0" borderId="0" xfId="0" applyFont="1" applyAlignment="1" applyProtection="1">
      <alignment horizontal="left"/>
      <protection hidden="1"/>
    </xf>
    <xf numFmtId="10" fontId="7" fillId="2" borderId="6" xfId="1" applyNumberFormat="1" applyFill="1" applyBorder="1" applyAlignment="1" applyProtection="1">
      <alignment vertical="center" wrapText="1"/>
      <protection locked="0"/>
    </xf>
    <xf numFmtId="49" fontId="5" fillId="0" borderId="20" xfId="0" applyNumberFormat="1" applyFont="1" applyBorder="1" applyAlignment="1">
      <alignment horizontal="left" vertical="center" indent="1"/>
    </xf>
    <xf numFmtId="10" fontId="7" fillId="2" borderId="21" xfId="1" applyNumberFormat="1" applyFill="1" applyBorder="1" applyAlignment="1" applyProtection="1">
      <alignment vertical="center" wrapText="1"/>
      <protection locked="0"/>
    </xf>
    <xf numFmtId="174" fontId="5" fillId="0" borderId="6" xfId="0" applyNumberFormat="1" applyFont="1" applyBorder="1" applyAlignment="1">
      <alignment vertical="center"/>
    </xf>
    <xf numFmtId="174" fontId="5" fillId="0" borderId="7" xfId="0" applyNumberFormat="1" applyFont="1" applyBorder="1" applyAlignment="1">
      <alignment vertical="center"/>
    </xf>
    <xf numFmtId="174" fontId="5" fillId="0" borderId="6" xfId="0" applyNumberFormat="1" applyFont="1" applyBorder="1" applyAlignment="1" applyProtection="1">
      <alignment vertical="center"/>
      <protection locked="0"/>
    </xf>
    <xf numFmtId="174" fontId="5" fillId="0" borderId="21" xfId="0" applyNumberFormat="1" applyFont="1" applyBorder="1" applyAlignment="1" applyProtection="1">
      <alignment vertical="center"/>
      <protection locked="0"/>
    </xf>
    <xf numFmtId="174" fontId="5" fillId="0" borderId="21" xfId="0" applyNumberFormat="1" applyFont="1" applyBorder="1" applyAlignment="1">
      <alignment vertical="center"/>
    </xf>
    <xf numFmtId="174" fontId="5" fillId="0" borderId="22" xfId="0" applyNumberFormat="1" applyFont="1" applyBorder="1" applyAlignment="1">
      <alignment vertical="center"/>
    </xf>
    <xf numFmtId="7" fontId="5" fillId="0" borderId="1" xfId="0" applyNumberFormat="1" applyFont="1" applyBorder="1" applyAlignment="1">
      <alignment vertical="center"/>
    </xf>
    <xf numFmtId="7" fontId="4" fillId="0" borderId="23" xfId="0" applyNumberFormat="1" applyFont="1" applyBorder="1" applyAlignme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72" fontId="0" fillId="2" borderId="6" xfId="0" applyNumberFormat="1" applyFill="1" applyBorder="1" applyAlignment="1" applyProtection="1">
      <alignment horizontal="center" vertical="center"/>
      <protection locked="0"/>
    </xf>
    <xf numFmtId="173" fontId="0" fillId="2" borderId="7" xfId="0" applyNumberFormat="1" applyFill="1" applyBorder="1" applyAlignment="1" applyProtection="1">
      <alignment vertical="center"/>
      <protection locked="0"/>
    </xf>
    <xf numFmtId="171" fontId="7" fillId="0" borderId="6" xfId="1" applyNumberFormat="1" applyBorder="1" applyAlignment="1" applyProtection="1">
      <alignment vertical="center" wrapText="1"/>
    </xf>
    <xf numFmtId="0" fontId="4" fillId="0" borderId="24" xfId="0" applyFont="1" applyBorder="1" applyAlignment="1">
      <alignment horizontal="justify" vertical="center"/>
    </xf>
    <xf numFmtId="0" fontId="4" fillId="0" borderId="26" xfId="0" applyFont="1" applyBorder="1" applyAlignment="1">
      <alignment horizontal="justify" vertical="center"/>
    </xf>
    <xf numFmtId="171" fontId="4" fillId="0" borderId="8" xfId="0" applyNumberFormat="1" applyFont="1" applyBorder="1" applyAlignment="1">
      <alignment vertical="center"/>
    </xf>
    <xf numFmtId="0" fontId="0" fillId="0" borderId="0" xfId="0" applyProtection="1">
      <protection locked="0"/>
    </xf>
    <xf numFmtId="167" fontId="0" fillId="0" borderId="0" xfId="0" applyNumberFormat="1" applyProtection="1">
      <protection locked="0"/>
    </xf>
    <xf numFmtId="164" fontId="0" fillId="0" borderId="0" xfId="0" applyNumberFormat="1" applyAlignment="1" applyProtection="1">
      <alignment horizontal="center"/>
      <protection locked="0"/>
    </xf>
    <xf numFmtId="170" fontId="0" fillId="0" borderId="0" xfId="0" applyNumberFormat="1" applyProtection="1">
      <protection locked="0"/>
    </xf>
    <xf numFmtId="171" fontId="0" fillId="0" borderId="0" xfId="0" applyNumberFormat="1" applyProtection="1">
      <protection locked="0"/>
    </xf>
    <xf numFmtId="166" fontId="0" fillId="0" borderId="0" xfId="0" applyNumberFormat="1" applyProtection="1">
      <protection locked="0"/>
    </xf>
    <xf numFmtId="0" fontId="4" fillId="0" borderId="0" xfId="0" applyFont="1" applyAlignment="1" applyProtection="1">
      <alignment vertical="center"/>
      <protection locked="0"/>
    </xf>
    <xf numFmtId="0" fontId="9" fillId="3" borderId="27" xfId="0" applyFont="1" applyFill="1" applyBorder="1" applyAlignment="1" applyProtection="1">
      <alignment vertical="center"/>
      <protection locked="0"/>
    </xf>
    <xf numFmtId="0" fontId="9" fillId="3" borderId="28" xfId="0" applyFont="1" applyFill="1" applyBorder="1" applyAlignment="1" applyProtection="1">
      <alignment vertical="center"/>
      <protection locked="0"/>
    </xf>
    <xf numFmtId="0" fontId="9" fillId="3" borderId="29" xfId="0" applyFont="1" applyFill="1" applyBorder="1" applyAlignment="1" applyProtection="1">
      <alignment horizontal="right" vertical="center"/>
      <protection locked="0"/>
    </xf>
    <xf numFmtId="164" fontId="4" fillId="0" borderId="0" xfId="0" applyNumberFormat="1" applyFont="1" applyAlignment="1" applyProtection="1">
      <alignment horizontal="center" vertical="center"/>
      <protection locked="0"/>
    </xf>
    <xf numFmtId="166" fontId="4" fillId="0" borderId="0" xfId="0" applyNumberFormat="1" applyFont="1" applyAlignment="1" applyProtection="1">
      <alignment vertical="center"/>
      <protection locked="0"/>
    </xf>
    <xf numFmtId="0" fontId="0" fillId="0" borderId="0" xfId="0" applyAlignment="1" applyProtection="1">
      <alignment vertical="center"/>
      <protection locked="0"/>
    </xf>
    <xf numFmtId="164" fontId="6" fillId="0" borderId="0" xfId="0" applyNumberFormat="1" applyFont="1" applyAlignment="1" applyProtection="1">
      <alignment vertical="center"/>
      <protection locked="0"/>
    </xf>
    <xf numFmtId="166" fontId="0" fillId="0" borderId="0" xfId="0" applyNumberFormat="1" applyAlignment="1" applyProtection="1">
      <alignment vertical="center"/>
      <protection locked="0"/>
    </xf>
    <xf numFmtId="0" fontId="6" fillId="0" borderId="0" xfId="0" applyFont="1" applyAlignment="1" applyProtection="1">
      <alignment vertical="center"/>
      <protection locked="0"/>
    </xf>
    <xf numFmtId="164" fontId="6" fillId="0" borderId="0" xfId="0" applyNumberFormat="1" applyFont="1" applyAlignment="1" applyProtection="1">
      <alignment horizontal="center" vertical="center"/>
      <protection locked="0"/>
    </xf>
    <xf numFmtId="166" fontId="6" fillId="0" borderId="0" xfId="0" applyNumberFormat="1" applyFont="1" applyAlignment="1" applyProtection="1">
      <alignment vertical="center"/>
      <protection locked="0"/>
    </xf>
    <xf numFmtId="0" fontId="6" fillId="0" borderId="0" xfId="0" applyFont="1" applyAlignment="1" applyProtection="1">
      <alignment horizontal="center" vertical="top"/>
      <protection locked="0"/>
    </xf>
    <xf numFmtId="0" fontId="4" fillId="3" borderId="27" xfId="0" applyFont="1" applyFill="1" applyBorder="1" applyAlignment="1">
      <alignment vertical="center"/>
    </xf>
    <xf numFmtId="0" fontId="5" fillId="3" borderId="28" xfId="0" applyFont="1" applyFill="1" applyBorder="1" applyAlignment="1">
      <alignment vertical="center"/>
    </xf>
    <xf numFmtId="0" fontId="4" fillId="3" borderId="29" xfId="0" applyFont="1" applyFill="1" applyBorder="1" applyAlignment="1">
      <alignment vertical="center"/>
    </xf>
    <xf numFmtId="0" fontId="5" fillId="0" borderId="14" xfId="0" applyFont="1" applyBorder="1" applyAlignment="1">
      <alignment vertical="center"/>
    </xf>
    <xf numFmtId="0" fontId="5" fillId="0" borderId="0" xfId="0" applyFont="1" applyAlignment="1">
      <alignment vertical="center"/>
    </xf>
    <xf numFmtId="167" fontId="5" fillId="0" borderId="15" xfId="0" applyNumberFormat="1" applyFont="1" applyBorder="1" applyAlignment="1">
      <alignment vertical="center"/>
    </xf>
    <xf numFmtId="168" fontId="5" fillId="0" borderId="15" xfId="0" applyNumberFormat="1"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166" fontId="5" fillId="0" borderId="18" xfId="0" applyNumberFormat="1" applyFont="1" applyBorder="1" applyAlignment="1">
      <alignment vertical="center"/>
    </xf>
    <xf numFmtId="166" fontId="5" fillId="0" borderId="0" xfId="0" applyNumberFormat="1" applyFont="1" applyAlignment="1">
      <alignment vertical="center"/>
    </xf>
    <xf numFmtId="0" fontId="4" fillId="0" borderId="11" xfId="0" applyFont="1" applyBorder="1" applyAlignment="1">
      <alignment vertical="center"/>
    </xf>
    <xf numFmtId="166" fontId="5" fillId="0" borderId="12" xfId="0" applyNumberFormat="1" applyFont="1" applyBorder="1" applyAlignment="1">
      <alignment vertical="center"/>
    </xf>
    <xf numFmtId="166" fontId="4" fillId="0" borderId="13" xfId="0" applyNumberFormat="1" applyFont="1" applyBorder="1" applyAlignment="1">
      <alignment vertical="center"/>
    </xf>
    <xf numFmtId="0" fontId="4" fillId="0" borderId="14" xfId="0" applyFont="1" applyBorder="1" applyAlignment="1">
      <alignment vertical="center"/>
    </xf>
    <xf numFmtId="166" fontId="4" fillId="0" borderId="15" xfId="0" applyNumberFormat="1" applyFont="1" applyBorder="1" applyAlignment="1">
      <alignment vertical="center"/>
    </xf>
    <xf numFmtId="0" fontId="4" fillId="0" borderId="16" xfId="0" applyFont="1" applyBorder="1" applyAlignment="1">
      <alignment vertical="center"/>
    </xf>
    <xf numFmtId="166" fontId="5" fillId="0" borderId="17" xfId="0" applyNumberFormat="1" applyFont="1" applyBorder="1" applyAlignment="1">
      <alignment vertical="center"/>
    </xf>
    <xf numFmtId="166" fontId="4" fillId="0" borderId="18" xfId="0" applyNumberFormat="1" applyFont="1" applyBorder="1" applyAlignment="1">
      <alignment vertical="center"/>
    </xf>
    <xf numFmtId="0" fontId="6" fillId="3" borderId="31" xfId="0" applyFont="1" applyFill="1" applyBorder="1" applyAlignment="1">
      <alignment horizontal="center" vertical="top"/>
    </xf>
    <xf numFmtId="0" fontId="6" fillId="3" borderId="32" xfId="0" applyFont="1" applyFill="1" applyBorder="1" applyAlignment="1">
      <alignment horizontal="center" vertical="top"/>
    </xf>
    <xf numFmtId="167" fontId="6" fillId="3" borderId="32" xfId="0" applyNumberFormat="1" applyFont="1" applyFill="1" applyBorder="1" applyAlignment="1">
      <alignment horizontal="center" vertical="top"/>
    </xf>
    <xf numFmtId="166" fontId="6" fillId="3" borderId="33" xfId="0" applyNumberFormat="1" applyFont="1" applyFill="1" applyBorder="1" applyAlignment="1">
      <alignment horizontal="center" vertical="top"/>
    </xf>
    <xf numFmtId="0" fontId="6" fillId="3" borderId="34" xfId="0" applyFont="1" applyFill="1" applyBorder="1" applyAlignment="1">
      <alignment horizontal="center" vertical="top"/>
    </xf>
    <xf numFmtId="0" fontId="6" fillId="3" borderId="35" xfId="0" applyFont="1" applyFill="1" applyBorder="1" applyAlignment="1">
      <alignment horizontal="center" vertical="top"/>
    </xf>
    <xf numFmtId="167" fontId="6" fillId="3" borderId="35" xfId="0" applyNumberFormat="1" applyFont="1" applyFill="1" applyBorder="1" applyAlignment="1">
      <alignment horizontal="center" vertical="top"/>
    </xf>
    <xf numFmtId="164" fontId="6" fillId="3" borderId="35" xfId="0" applyNumberFormat="1" applyFont="1" applyFill="1" applyBorder="1" applyAlignment="1">
      <alignment horizontal="center" vertical="top" wrapText="1"/>
    </xf>
    <xf numFmtId="167" fontId="6" fillId="3" borderId="35" xfId="0" applyNumberFormat="1" applyFont="1" applyFill="1" applyBorder="1" applyAlignment="1">
      <alignment horizontal="center" vertical="top" wrapText="1"/>
    </xf>
    <xf numFmtId="171" fontId="6" fillId="3" borderId="35" xfId="0" applyNumberFormat="1" applyFont="1" applyFill="1" applyBorder="1" applyAlignment="1">
      <alignment horizontal="center" vertical="top" wrapText="1"/>
    </xf>
    <xf numFmtId="166" fontId="6" fillId="3" borderId="37" xfId="0" applyNumberFormat="1" applyFont="1" applyFill="1" applyBorder="1" applyAlignment="1">
      <alignment horizontal="center" vertical="top"/>
    </xf>
    <xf numFmtId="166" fontId="6" fillId="3" borderId="34" xfId="0" applyNumberFormat="1" applyFont="1" applyFill="1" applyBorder="1" applyAlignment="1">
      <alignment horizontal="center" vertical="top" wrapText="1"/>
    </xf>
    <xf numFmtId="0" fontId="8" fillId="0" borderId="38" xfId="0" applyFont="1" applyBorder="1"/>
    <xf numFmtId="0" fontId="8" fillId="0" borderId="39" xfId="0" applyFont="1" applyBorder="1"/>
    <xf numFmtId="167" fontId="8" fillId="0" borderId="39" xfId="0" applyNumberFormat="1" applyFont="1" applyBorder="1"/>
    <xf numFmtId="164" fontId="8" fillId="0" borderId="39" xfId="0" applyNumberFormat="1" applyFont="1" applyBorder="1" applyAlignment="1">
      <alignment horizontal="center"/>
    </xf>
    <xf numFmtId="170" fontId="8" fillId="0" borderId="39" xfId="0" applyNumberFormat="1" applyFont="1" applyBorder="1"/>
    <xf numFmtId="171" fontId="8" fillId="0" borderId="39" xfId="0" applyNumberFormat="1" applyFont="1" applyBorder="1"/>
    <xf numFmtId="166" fontId="8" fillId="0" borderId="40" xfId="0" applyNumberFormat="1" applyFont="1" applyBorder="1"/>
    <xf numFmtId="166" fontId="8" fillId="0" borderId="38" xfId="0" applyNumberFormat="1" applyFont="1" applyBorder="1"/>
    <xf numFmtId="0" fontId="0" fillId="0" borderId="41" xfId="0" applyBorder="1" applyAlignment="1">
      <alignment vertical="center"/>
    </xf>
    <xf numFmtId="167" fontId="0" fillId="0" borderId="30" xfId="0" applyNumberFormat="1" applyBorder="1" applyAlignment="1">
      <alignment vertical="center"/>
    </xf>
    <xf numFmtId="167" fontId="0" fillId="0" borderId="6" xfId="0" applyNumberFormat="1" applyBorder="1" applyAlignment="1">
      <alignment vertical="center"/>
    </xf>
    <xf numFmtId="171" fontId="0" fillId="0" borderId="6" xfId="0" applyNumberFormat="1" applyBorder="1" applyAlignment="1">
      <alignment vertical="center"/>
    </xf>
    <xf numFmtId="169" fontId="0" fillId="0" borderId="1" xfId="0" applyNumberFormat="1"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8" fillId="0" borderId="6" xfId="0" applyFont="1" applyBorder="1"/>
    <xf numFmtId="167" fontId="8" fillId="0" borderId="6" xfId="0" applyNumberFormat="1" applyFont="1" applyBorder="1"/>
    <xf numFmtId="164" fontId="8" fillId="0" borderId="6" xfId="0" applyNumberFormat="1" applyFont="1" applyBorder="1" applyAlignment="1">
      <alignment horizontal="center"/>
    </xf>
    <xf numFmtId="166" fontId="8" fillId="0" borderId="7" xfId="0" applyNumberFormat="1" applyFont="1" applyBorder="1"/>
    <xf numFmtId="169" fontId="8" fillId="0" borderId="1" xfId="0" applyNumberFormat="1" applyFont="1" applyBorder="1"/>
    <xf numFmtId="167" fontId="0" fillId="0" borderId="30" xfId="0" applyNumberFormat="1" applyBorder="1" applyAlignment="1">
      <alignment horizontal="right" vertical="center"/>
    </xf>
    <xf numFmtId="4" fontId="0" fillId="0" borderId="6" xfId="0" applyNumberFormat="1" applyBorder="1" applyAlignment="1">
      <alignment horizontal="right" vertical="center"/>
    </xf>
    <xf numFmtId="0" fontId="0" fillId="0" borderId="20" xfId="0" applyBorder="1" applyAlignment="1">
      <alignment vertical="center"/>
    </xf>
    <xf numFmtId="0" fontId="0" fillId="0" borderId="21" xfId="0" applyBorder="1" applyAlignment="1">
      <alignment vertical="center"/>
    </xf>
    <xf numFmtId="167" fontId="0" fillId="0" borderId="21" xfId="0" applyNumberFormat="1" applyBorder="1" applyAlignment="1">
      <alignment vertical="center"/>
    </xf>
    <xf numFmtId="164" fontId="0" fillId="0" borderId="21" xfId="0" applyNumberFormat="1" applyBorder="1" applyAlignment="1">
      <alignment horizontal="center" vertical="center"/>
    </xf>
    <xf numFmtId="170" fontId="0" fillId="0" borderId="21" xfId="0" applyNumberFormat="1" applyBorder="1" applyAlignment="1">
      <alignment vertical="center"/>
    </xf>
    <xf numFmtId="171" fontId="0" fillId="0" borderId="21" xfId="0" applyNumberFormat="1" applyBorder="1" applyAlignment="1">
      <alignment vertical="center"/>
    </xf>
    <xf numFmtId="166" fontId="0" fillId="0" borderId="22" xfId="0" applyNumberFormat="1" applyBorder="1" applyAlignment="1">
      <alignment vertical="center"/>
    </xf>
    <xf numFmtId="169" fontId="0" fillId="0" borderId="20" xfId="0" applyNumberFormat="1" applyBorder="1" applyAlignment="1">
      <alignment vertical="center"/>
    </xf>
    <xf numFmtId="0" fontId="6" fillId="3" borderId="27" xfId="0" applyFont="1" applyFill="1" applyBorder="1" applyAlignment="1">
      <alignment vertical="center"/>
    </xf>
    <xf numFmtId="0" fontId="6" fillId="3" borderId="28" xfId="0" applyFont="1" applyFill="1" applyBorder="1" applyAlignment="1">
      <alignment vertical="center"/>
    </xf>
    <xf numFmtId="0" fontId="6" fillId="3" borderId="42" xfId="0" applyFont="1" applyFill="1" applyBorder="1" applyAlignment="1">
      <alignment vertical="center"/>
    </xf>
    <xf numFmtId="167" fontId="6" fillId="3" borderId="43" xfId="0" applyNumberFormat="1" applyFont="1" applyFill="1" applyBorder="1" applyAlignment="1">
      <alignment vertical="center"/>
    </xf>
    <xf numFmtId="164" fontId="6" fillId="3" borderId="28" xfId="0" applyNumberFormat="1" applyFont="1" applyFill="1" applyBorder="1" applyAlignment="1">
      <alignment horizontal="center" vertical="center"/>
    </xf>
    <xf numFmtId="170" fontId="6" fillId="3" borderId="43" xfId="0" applyNumberFormat="1" applyFont="1" applyFill="1" applyBorder="1" applyAlignment="1">
      <alignment vertical="center"/>
    </xf>
    <xf numFmtId="171" fontId="6" fillId="3" borderId="43" xfId="0" applyNumberFormat="1" applyFont="1" applyFill="1" applyBorder="1" applyAlignment="1">
      <alignment vertical="center"/>
    </xf>
    <xf numFmtId="166" fontId="6" fillId="3" borderId="45" xfId="0" applyNumberFormat="1" applyFont="1" applyFill="1" applyBorder="1" applyAlignment="1">
      <alignment vertical="center"/>
    </xf>
    <xf numFmtId="169" fontId="6" fillId="3" borderId="46" xfId="0" applyNumberFormat="1" applyFont="1" applyFill="1" applyBorder="1" applyAlignment="1">
      <alignment vertical="center"/>
    </xf>
    <xf numFmtId="167" fontId="5" fillId="0" borderId="6" xfId="0" applyNumberFormat="1" applyFont="1" applyBorder="1" applyAlignment="1">
      <alignment vertical="center"/>
    </xf>
    <xf numFmtId="167" fontId="4" fillId="0" borderId="8" xfId="0" applyNumberFormat="1" applyFont="1" applyBorder="1" applyAlignment="1">
      <alignment vertical="center"/>
    </xf>
    <xf numFmtId="0" fontId="4" fillId="0" borderId="47" xfId="0" applyFont="1" applyBorder="1" applyAlignment="1">
      <alignment horizontal="center" vertical="center" wrapText="1"/>
    </xf>
    <xf numFmtId="171" fontId="4" fillId="0" borderId="26" xfId="0" applyNumberFormat="1" applyFont="1" applyBorder="1" applyAlignment="1">
      <alignment vertical="center"/>
    </xf>
    <xf numFmtId="175" fontId="7" fillId="0" borderId="48" xfId="1" applyNumberFormat="1" applyBorder="1" applyAlignment="1" applyProtection="1">
      <alignment vertical="center" wrapText="1"/>
    </xf>
    <xf numFmtId="0" fontId="17" fillId="0" borderId="51" xfId="0" applyFont="1" applyBorder="1" applyAlignment="1" applyProtection="1">
      <alignment vertical="center"/>
      <protection locked="0"/>
    </xf>
    <xf numFmtId="0" fontId="0" fillId="0" borderId="49" xfId="0" applyBorder="1" applyAlignment="1" applyProtection="1">
      <alignment vertical="center"/>
      <protection locked="0"/>
    </xf>
    <xf numFmtId="0" fontId="17" fillId="0" borderId="49" xfId="0" applyFont="1" applyBorder="1" applyAlignment="1" applyProtection="1">
      <alignment vertical="center"/>
      <protection locked="0"/>
    </xf>
    <xf numFmtId="170" fontId="0" fillId="2" borderId="37" xfId="0" applyNumberFormat="1" applyFill="1" applyBorder="1" applyAlignment="1" applyProtection="1">
      <alignment vertical="center"/>
      <protection locked="0"/>
    </xf>
    <xf numFmtId="0" fontId="3" fillId="0" borderId="0" xfId="0" applyFont="1" applyAlignment="1" applyProtection="1">
      <alignment vertical="center"/>
      <protection locked="0"/>
    </xf>
    <xf numFmtId="10" fontId="7" fillId="0" borderId="6" xfId="1" applyNumberFormat="1" applyBorder="1" applyAlignment="1" applyProtection="1">
      <alignment vertical="center" wrapText="1"/>
      <protection locked="0"/>
    </xf>
    <xf numFmtId="174" fontId="5" fillId="2" borderId="6" xfId="0" applyNumberFormat="1" applyFont="1" applyFill="1" applyBorder="1" applyAlignment="1" applyProtection="1">
      <alignment vertical="center"/>
      <protection locked="0"/>
    </xf>
    <xf numFmtId="0" fontId="4" fillId="0" borderId="38" xfId="0" applyFont="1" applyBorder="1" applyAlignment="1">
      <alignment horizontal="justify"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0" fillId="0" borderId="30" xfId="0" applyBorder="1" applyAlignment="1">
      <alignment vertical="center" wrapText="1"/>
    </xf>
    <xf numFmtId="0" fontId="0" fillId="0" borderId="6" xfId="0" applyBorder="1" applyAlignment="1">
      <alignment vertical="center" wrapText="1"/>
    </xf>
    <xf numFmtId="0" fontId="18" fillId="0" borderId="0" xfId="0" applyFont="1" applyProtection="1">
      <protection hidden="1"/>
    </xf>
    <xf numFmtId="0" fontId="19" fillId="0" borderId="0" xfId="0" applyFont="1" applyProtection="1">
      <protection hidden="1"/>
    </xf>
    <xf numFmtId="0" fontId="10" fillId="0" borderId="0" xfId="0" applyFont="1" applyAlignment="1" applyProtection="1">
      <alignment horizontal="left" vertical="top" wrapText="1"/>
      <protection hidden="1"/>
    </xf>
    <xf numFmtId="14" fontId="6" fillId="4" borderId="52" xfId="0" applyNumberFormat="1" applyFont="1" applyFill="1" applyBorder="1" applyAlignment="1" applyProtection="1">
      <alignment horizontal="left" vertical="center"/>
      <protection locked="0"/>
    </xf>
    <xf numFmtId="49" fontId="10" fillId="0" borderId="14" xfId="0" applyNumberFormat="1" applyFont="1" applyBorder="1" applyAlignment="1" applyProtection="1">
      <alignment vertical="top"/>
      <protection hidden="1"/>
    </xf>
    <xf numFmtId="49" fontId="10" fillId="0" borderId="16" xfId="0" applyNumberFormat="1" applyFont="1" applyBorder="1" applyAlignment="1" applyProtection="1">
      <alignment vertical="top"/>
      <protection hidden="1"/>
    </xf>
    <xf numFmtId="0" fontId="10" fillId="0" borderId="17" xfId="0" applyFont="1" applyBorder="1" applyAlignment="1" applyProtection="1">
      <alignment vertical="top"/>
      <protection hidden="1"/>
    </xf>
    <xf numFmtId="49" fontId="11" fillId="0" borderId="0" xfId="0" applyNumberFormat="1" applyFont="1" applyAlignment="1" applyProtection="1">
      <alignment vertical="top" wrapText="1"/>
      <protection hidden="1"/>
    </xf>
    <xf numFmtId="0" fontId="11" fillId="0" borderId="0" xfId="0" applyFont="1" applyAlignment="1" applyProtection="1">
      <alignment vertical="top" wrapText="1"/>
      <protection hidden="1"/>
    </xf>
    <xf numFmtId="10" fontId="11" fillId="0" borderId="0" xfId="0" applyNumberFormat="1" applyFont="1" applyAlignment="1" applyProtection="1">
      <alignment horizontal="center" vertical="top" wrapText="1"/>
      <protection hidden="1"/>
    </xf>
    <xf numFmtId="166" fontId="11" fillId="0" borderId="0" xfId="0" applyNumberFormat="1" applyFont="1" applyAlignment="1" applyProtection="1">
      <alignment horizontal="center" vertical="top" wrapText="1"/>
      <protection hidden="1"/>
    </xf>
    <xf numFmtId="49" fontId="11" fillId="0" borderId="6" xfId="0" applyNumberFormat="1" applyFont="1" applyBorder="1" applyAlignment="1" applyProtection="1">
      <alignment vertical="top" wrapText="1"/>
      <protection hidden="1"/>
    </xf>
    <xf numFmtId="0" fontId="11" fillId="0" borderId="6" xfId="0" applyFont="1" applyBorder="1" applyAlignment="1" applyProtection="1">
      <alignment vertical="top" wrapText="1"/>
      <protection hidden="1"/>
    </xf>
    <xf numFmtId="10" fontId="11" fillId="0" borderId="6" xfId="0" applyNumberFormat="1" applyFont="1" applyBorder="1" applyAlignment="1" applyProtection="1">
      <alignment vertical="top" wrapText="1"/>
      <protection hidden="1"/>
    </xf>
    <xf numFmtId="166" fontId="11" fillId="2" borderId="6" xfId="0" applyNumberFormat="1" applyFont="1" applyFill="1" applyBorder="1" applyAlignment="1" applyProtection="1">
      <alignment vertical="top" wrapText="1"/>
      <protection locked="0" hidden="1"/>
    </xf>
    <xf numFmtId="167" fontId="6" fillId="3" borderId="50" xfId="0" applyNumberFormat="1" applyFont="1" applyFill="1" applyBorder="1" applyAlignment="1">
      <alignment horizontal="center" vertical="top"/>
    </xf>
    <xf numFmtId="0" fontId="6" fillId="0" borderId="0" xfId="0" applyFont="1"/>
    <xf numFmtId="0" fontId="22" fillId="0" borderId="0" xfId="0" applyFont="1" applyAlignment="1" applyProtection="1">
      <alignment vertical="center"/>
      <protection hidden="1"/>
    </xf>
    <xf numFmtId="164" fontId="0" fillId="0" borderId="6" xfId="0" applyNumberFormat="1" applyBorder="1" applyAlignment="1">
      <alignment horizontal="center" vertical="center"/>
    </xf>
    <xf numFmtId="170" fontId="0" fillId="2" borderId="6" xfId="0" applyNumberFormat="1" applyFill="1" applyBorder="1" applyAlignment="1" applyProtection="1">
      <alignment vertical="center"/>
      <protection locked="0"/>
    </xf>
    <xf numFmtId="166" fontId="0" fillId="2" borderId="7" xfId="0" applyNumberFormat="1" applyFill="1" applyBorder="1" applyAlignment="1" applyProtection="1">
      <alignment vertical="center"/>
      <protection locked="0"/>
    </xf>
    <xf numFmtId="167" fontId="6" fillId="3" borderId="36" xfId="0" applyNumberFormat="1" applyFont="1" applyFill="1" applyBorder="1" applyAlignment="1">
      <alignment horizontal="center" vertical="top"/>
    </xf>
    <xf numFmtId="167" fontId="0" fillId="0" borderId="53" xfId="0" applyNumberFormat="1" applyBorder="1" applyAlignment="1">
      <alignment vertical="center"/>
    </xf>
    <xf numFmtId="167" fontId="21" fillId="3" borderId="54" xfId="0" applyNumberFormat="1" applyFont="1" applyFill="1" applyBorder="1" applyAlignment="1">
      <alignment horizontal="center" vertical="top"/>
    </xf>
    <xf numFmtId="167" fontId="6" fillId="3" borderId="55" xfId="0" applyNumberFormat="1" applyFont="1" applyFill="1" applyBorder="1" applyAlignment="1">
      <alignment horizontal="center" vertical="top"/>
    </xf>
    <xf numFmtId="167" fontId="0" fillId="0" borderId="56" xfId="0" applyNumberFormat="1" applyBorder="1" applyAlignment="1">
      <alignment vertical="center"/>
    </xf>
    <xf numFmtId="0" fontId="0" fillId="0" borderId="57" xfId="0" applyBorder="1" applyAlignment="1">
      <alignment vertical="center" wrapText="1"/>
    </xf>
    <xf numFmtId="167" fontId="0" fillId="0" borderId="58" xfId="0" applyNumberFormat="1" applyBorder="1" applyAlignment="1">
      <alignment vertical="center"/>
    </xf>
    <xf numFmtId="167" fontId="0" fillId="0" borderId="59" xfId="0" applyNumberFormat="1" applyBorder="1" applyAlignment="1">
      <alignment vertical="center"/>
    </xf>
    <xf numFmtId="167" fontId="0" fillId="0" borderId="60" xfId="0" applyNumberFormat="1" applyBorder="1" applyAlignment="1">
      <alignment vertical="center"/>
    </xf>
    <xf numFmtId="0" fontId="6" fillId="0" borderId="46" xfId="0" applyFont="1" applyBorder="1" applyAlignment="1">
      <alignment vertical="center"/>
    </xf>
    <xf numFmtId="0" fontId="6" fillId="0" borderId="43" xfId="0" applyFont="1" applyBorder="1" applyAlignment="1">
      <alignment vertical="center" wrapText="1"/>
    </xf>
    <xf numFmtId="167" fontId="6" fillId="0" borderId="43" xfId="0" applyNumberFormat="1" applyFont="1" applyBorder="1" applyAlignment="1">
      <alignment vertical="center"/>
    </xf>
    <xf numFmtId="167" fontId="6" fillId="0" borderId="44" xfId="0" applyNumberFormat="1" applyFont="1" applyBorder="1" applyAlignment="1">
      <alignment vertical="center"/>
    </xf>
    <xf numFmtId="167" fontId="6" fillId="0" borderId="52" xfId="0" applyNumberFormat="1" applyFont="1" applyBorder="1" applyAlignment="1">
      <alignment vertical="center"/>
    </xf>
    <xf numFmtId="0" fontId="1" fillId="0" borderId="6" xfId="0" applyFont="1" applyBorder="1" applyAlignment="1">
      <alignment vertical="center" wrapText="1"/>
    </xf>
    <xf numFmtId="176" fontId="0" fillId="0" borderId="30" xfId="0" applyNumberFormat="1" applyBorder="1" applyAlignment="1">
      <alignment vertical="center"/>
    </xf>
    <xf numFmtId="0" fontId="1" fillId="0" borderId="0" xfId="0" applyFont="1"/>
    <xf numFmtId="10" fontId="10" fillId="0" borderId="0" xfId="0" applyNumberFormat="1" applyFont="1" applyAlignment="1" applyProtection="1">
      <alignment vertical="top" wrapText="1"/>
      <protection locked="0" hidden="1"/>
    </xf>
    <xf numFmtId="0" fontId="11" fillId="0" borderId="52" xfId="0" applyFont="1" applyBorder="1" applyAlignment="1" applyProtection="1">
      <alignment vertical="top" wrapText="1"/>
      <protection hidden="1"/>
    </xf>
    <xf numFmtId="166" fontId="11" fillId="0" borderId="52" xfId="0" applyNumberFormat="1" applyFont="1" applyBorder="1" applyAlignment="1" applyProtection="1">
      <alignment vertical="top" wrapText="1"/>
      <protection hidden="1"/>
    </xf>
    <xf numFmtId="10" fontId="11" fillId="0" borderId="14" xfId="0" applyNumberFormat="1" applyFont="1" applyBorder="1" applyAlignment="1" applyProtection="1">
      <alignment vertical="top" wrapText="1"/>
      <protection hidden="1"/>
    </xf>
    <xf numFmtId="166" fontId="11" fillId="0" borderId="0" xfId="0" applyNumberFormat="1" applyFont="1" applyAlignment="1" applyProtection="1">
      <alignment vertical="top" wrapText="1"/>
      <protection hidden="1"/>
    </xf>
    <xf numFmtId="10" fontId="20" fillId="0" borderId="0" xfId="0" applyNumberFormat="1" applyFont="1" applyAlignment="1" applyProtection="1">
      <alignment horizontal="right" vertical="top" wrapText="1"/>
      <protection hidden="1"/>
    </xf>
    <xf numFmtId="170" fontId="6" fillId="3" borderId="50" xfId="0" applyNumberFormat="1" applyFont="1" applyFill="1" applyBorder="1" applyAlignment="1">
      <alignment horizontal="center" vertical="top"/>
    </xf>
    <xf numFmtId="171" fontId="6" fillId="3" borderId="50" xfId="0" applyNumberFormat="1" applyFont="1" applyFill="1" applyBorder="1" applyAlignment="1">
      <alignment horizontal="center" vertical="top"/>
    </xf>
    <xf numFmtId="166" fontId="6" fillId="3" borderId="31" xfId="0" applyNumberFormat="1" applyFont="1" applyFill="1" applyBorder="1" applyAlignment="1">
      <alignment horizontal="center" vertical="top"/>
    </xf>
    <xf numFmtId="164" fontId="6" fillId="3" borderId="50" xfId="0" applyNumberFormat="1" applyFont="1" applyFill="1" applyBorder="1" applyAlignment="1">
      <alignment horizontal="center" vertical="top"/>
    </xf>
    <xf numFmtId="49" fontId="12" fillId="0" borderId="11" xfId="0" applyNumberFormat="1" applyFont="1" applyBorder="1" applyAlignment="1" applyProtection="1">
      <alignment vertical="top"/>
      <protection hidden="1"/>
    </xf>
    <xf numFmtId="0" fontId="10" fillId="0" borderId="12" xfId="0" applyFont="1" applyBorder="1" applyAlignment="1" applyProtection="1">
      <alignment vertical="top"/>
      <protection hidden="1"/>
    </xf>
    <xf numFmtId="10" fontId="10" fillId="0" borderId="11" xfId="0" applyNumberFormat="1" applyFont="1" applyBorder="1" applyAlignment="1" applyProtection="1">
      <alignment vertical="top"/>
      <protection hidden="1"/>
    </xf>
    <xf numFmtId="166" fontId="10" fillId="0" borderId="13" xfId="0" applyNumberFormat="1" applyFont="1" applyBorder="1" applyAlignment="1" applyProtection="1">
      <alignment vertical="top"/>
      <protection hidden="1"/>
    </xf>
    <xf numFmtId="10" fontId="10" fillId="2" borderId="0" xfId="0" applyNumberFormat="1" applyFont="1" applyFill="1" applyAlignment="1" applyProtection="1">
      <alignment vertical="top" wrapText="1"/>
      <protection locked="0"/>
    </xf>
    <xf numFmtId="2" fontId="25" fillId="0" borderId="19" xfId="0" applyNumberFormat="1" applyFont="1" applyBorder="1" applyAlignment="1" applyProtection="1">
      <alignment vertical="top" wrapText="1"/>
      <protection hidden="1"/>
    </xf>
    <xf numFmtId="166" fontId="11" fillId="0" borderId="6" xfId="0" applyNumberFormat="1" applyFont="1" applyBorder="1" applyAlignment="1" applyProtection="1">
      <alignment vertical="top" wrapText="1"/>
      <protection hidden="1"/>
    </xf>
    <xf numFmtId="49" fontId="11" fillId="0" borderId="19" xfId="0" applyNumberFormat="1" applyFont="1" applyBorder="1" applyAlignment="1" applyProtection="1">
      <alignment vertical="top" wrapText="1"/>
      <protection hidden="1"/>
    </xf>
    <xf numFmtId="166" fontId="6" fillId="3" borderId="54" xfId="0" applyNumberFormat="1" applyFont="1" applyFill="1" applyBorder="1" applyAlignment="1">
      <alignment horizontal="center" vertical="top"/>
    </xf>
    <xf numFmtId="166" fontId="6" fillId="3" borderId="55" xfId="0" applyNumberFormat="1" applyFont="1" applyFill="1" applyBorder="1" applyAlignment="1">
      <alignment horizontal="center" vertical="top" wrapText="1"/>
    </xf>
    <xf numFmtId="166" fontId="8" fillId="0" borderId="61" xfId="0" applyNumberFormat="1" applyFont="1" applyBorder="1"/>
    <xf numFmtId="166" fontId="0" fillId="0" borderId="62" xfId="0" applyNumberFormat="1" applyBorder="1" applyAlignment="1">
      <alignment vertical="center"/>
    </xf>
    <xf numFmtId="166" fontId="8" fillId="0" borderId="62" xfId="0" applyNumberFormat="1" applyFont="1" applyBorder="1"/>
    <xf numFmtId="166" fontId="0" fillId="0" borderId="63" xfId="0" applyNumberFormat="1" applyBorder="1" applyAlignment="1">
      <alignment vertical="center"/>
    </xf>
    <xf numFmtId="166" fontId="6" fillId="3" borderId="52" xfId="0" applyNumberFormat="1" applyFont="1" applyFill="1" applyBorder="1" applyAlignment="1">
      <alignment vertical="center"/>
    </xf>
    <xf numFmtId="0" fontId="5" fillId="0" borderId="25" xfId="3" applyFont="1" applyBorder="1" applyAlignment="1" applyProtection="1">
      <alignment vertical="center" wrapText="1"/>
    </xf>
    <xf numFmtId="167" fontId="5" fillId="0" borderId="64" xfId="0" applyNumberFormat="1" applyFont="1" applyBorder="1" applyAlignment="1">
      <alignment vertical="center"/>
    </xf>
    <xf numFmtId="171" fontId="7" fillId="0" borderId="64" xfId="1" applyNumberFormat="1" applyBorder="1" applyAlignment="1" applyProtection="1">
      <alignment vertical="center" wrapText="1"/>
    </xf>
    <xf numFmtId="175" fontId="7" fillId="0" borderId="65" xfId="1" applyNumberFormat="1" applyBorder="1" applyAlignment="1" applyProtection="1">
      <alignment vertical="center" wrapText="1"/>
    </xf>
    <xf numFmtId="9" fontId="28" fillId="0" borderId="0" xfId="0" applyNumberFormat="1" applyFont="1" applyProtection="1">
      <protection hidden="1"/>
    </xf>
    <xf numFmtId="49" fontId="6" fillId="4" borderId="27" xfId="0" applyNumberFormat="1" applyFont="1" applyFill="1" applyBorder="1" applyAlignment="1" applyProtection="1">
      <alignment vertical="center"/>
      <protection locked="0"/>
    </xf>
    <xf numFmtId="49" fontId="6" fillId="4" borderId="28" xfId="0" applyNumberFormat="1" applyFont="1" applyFill="1" applyBorder="1" applyAlignment="1" applyProtection="1">
      <alignment vertical="center"/>
      <protection locked="0"/>
    </xf>
    <xf numFmtId="49" fontId="6" fillId="4" borderId="29" xfId="0" applyNumberFormat="1" applyFont="1" applyFill="1" applyBorder="1" applyAlignment="1" applyProtection="1">
      <alignment vertical="center"/>
      <protection locked="0"/>
    </xf>
    <xf numFmtId="0" fontId="0" fillId="0" borderId="10" xfId="0" applyBorder="1" applyAlignment="1" applyProtection="1">
      <alignment horizontal="center"/>
      <protection hidden="1"/>
    </xf>
    <xf numFmtId="0" fontId="5" fillId="0" borderId="21" xfId="1" applyFont="1" applyBorder="1" applyAlignment="1" applyProtection="1">
      <alignment vertical="center" wrapText="1"/>
    </xf>
    <xf numFmtId="0" fontId="7" fillId="0" borderId="21" xfId="1" applyBorder="1" applyAlignment="1" applyProtection="1">
      <alignment vertical="center" wrapText="1"/>
    </xf>
    <xf numFmtId="0" fontId="5" fillId="2" borderId="27" xfId="0" applyFont="1" applyFill="1" applyBorder="1" applyAlignment="1" applyProtection="1">
      <alignment horizontal="center"/>
      <protection locked="0"/>
    </xf>
    <xf numFmtId="0" fontId="5" fillId="2" borderId="28" xfId="0" applyFont="1" applyFill="1" applyBorder="1" applyAlignment="1" applyProtection="1">
      <alignment horizontal="center"/>
      <protection locked="0"/>
    </xf>
    <xf numFmtId="0" fontId="5" fillId="2" borderId="29" xfId="0" applyFont="1" applyFill="1" applyBorder="1" applyAlignment="1" applyProtection="1">
      <alignment horizontal="center"/>
      <protection locked="0"/>
    </xf>
    <xf numFmtId="0" fontId="4" fillId="0" borderId="27" xfId="0" applyFont="1" applyBorder="1" applyAlignment="1" applyProtection="1">
      <alignment horizontal="center" vertical="center"/>
      <protection hidden="1"/>
    </xf>
    <xf numFmtId="0" fontId="4" fillId="0" borderId="28"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39" xfId="0" applyFont="1" applyBorder="1" applyAlignment="1">
      <alignment horizontal="justify" vertical="center"/>
    </xf>
    <xf numFmtId="0" fontId="7" fillId="0" borderId="6" xfId="1" applyBorder="1" applyAlignment="1" applyProtection="1">
      <alignment vertical="center" wrapText="1"/>
    </xf>
    <xf numFmtId="0" fontId="5" fillId="0" borderId="6" xfId="1" applyFont="1" applyBorder="1" applyAlignment="1" applyProtection="1">
      <alignment vertical="center" wrapText="1"/>
    </xf>
    <xf numFmtId="0" fontId="5" fillId="0" borderId="27" xfId="0" applyFont="1" applyBorder="1" applyAlignment="1" applyProtection="1">
      <alignment horizontal="center" vertical="top" wrapText="1"/>
      <protection hidden="1"/>
    </xf>
    <xf numFmtId="0" fontId="5" fillId="0" borderId="29" xfId="0" applyFont="1" applyBorder="1" applyAlignment="1" applyProtection="1">
      <alignment horizontal="center" vertical="top" wrapText="1"/>
      <protection hidden="1"/>
    </xf>
    <xf numFmtId="0" fontId="11" fillId="0" borderId="27" xfId="0" applyFont="1" applyBorder="1" applyAlignment="1" applyProtection="1">
      <alignment horizontal="center" vertical="top" wrapText="1"/>
      <protection hidden="1"/>
    </xf>
    <xf numFmtId="0" fontId="11" fillId="0" borderId="28" xfId="0" applyFont="1" applyBorder="1" applyAlignment="1" applyProtection="1">
      <alignment horizontal="center" vertical="top" wrapText="1"/>
      <protection hidden="1"/>
    </xf>
    <xf numFmtId="0" fontId="11" fillId="0" borderId="29" xfId="0" applyFont="1" applyBorder="1" applyAlignment="1" applyProtection="1">
      <alignment horizontal="center" vertical="top" wrapText="1"/>
      <protection hidden="1"/>
    </xf>
    <xf numFmtId="10" fontId="10" fillId="0" borderId="14" xfId="0" applyNumberFormat="1" applyFont="1" applyBorder="1" applyAlignment="1" applyProtection="1">
      <alignment horizontal="center" vertical="top" wrapText="1"/>
      <protection hidden="1"/>
    </xf>
    <xf numFmtId="10" fontId="10" fillId="0" borderId="15" xfId="0" applyNumberFormat="1" applyFont="1" applyBorder="1" applyAlignment="1" applyProtection="1">
      <alignment horizontal="center" vertical="top" wrapText="1"/>
      <protection hidden="1"/>
    </xf>
    <xf numFmtId="10" fontId="10" fillId="0" borderId="16" xfId="0" applyNumberFormat="1" applyFont="1" applyBorder="1" applyAlignment="1" applyProtection="1">
      <alignment horizontal="center" vertical="top" wrapText="1"/>
      <protection hidden="1"/>
    </xf>
    <xf numFmtId="10" fontId="10" fillId="0" borderId="18" xfId="0" applyNumberFormat="1" applyFont="1" applyBorder="1" applyAlignment="1" applyProtection="1">
      <alignment horizontal="center" vertical="top" wrapText="1"/>
      <protection hidden="1"/>
    </xf>
    <xf numFmtId="0" fontId="23" fillId="0" borderId="14" xfId="0" applyFont="1" applyBorder="1" applyAlignment="1" applyProtection="1">
      <alignment vertical="center" wrapText="1"/>
      <protection locked="0"/>
    </xf>
    <xf numFmtId="0" fontId="23" fillId="0" borderId="0" xfId="0" applyFont="1" applyAlignment="1" applyProtection="1">
      <alignment vertical="center" wrapText="1"/>
      <protection locked="0"/>
    </xf>
    <xf numFmtId="0" fontId="23" fillId="0" borderId="15" xfId="0" applyFont="1" applyBorder="1" applyAlignment="1" applyProtection="1">
      <alignment vertical="center" wrapText="1"/>
      <protection locked="0"/>
    </xf>
    <xf numFmtId="0" fontId="23" fillId="0" borderId="16" xfId="0" applyFont="1" applyBorder="1" applyAlignment="1" applyProtection="1">
      <alignment vertical="center" wrapText="1"/>
      <protection locked="0"/>
    </xf>
    <xf numFmtId="0" fontId="23" fillId="0" borderId="17" xfId="0" applyFont="1" applyBorder="1" applyAlignment="1" applyProtection="1">
      <alignment vertical="center" wrapText="1"/>
      <protection locked="0"/>
    </xf>
    <xf numFmtId="0" fontId="23" fillId="0" borderId="18" xfId="0" applyFont="1" applyBorder="1" applyAlignment="1" applyProtection="1">
      <alignment vertical="center" wrapText="1"/>
      <protection locked="0"/>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16" fillId="2" borderId="27" xfId="3" applyFont="1" applyFill="1" applyBorder="1" applyAlignment="1" applyProtection="1">
      <alignment horizontal="center" vertical="center"/>
      <protection locked="0"/>
    </xf>
    <xf numFmtId="0" fontId="16" fillId="2" borderId="28" xfId="3" applyFont="1" applyFill="1" applyBorder="1" applyAlignment="1" applyProtection="1">
      <alignment horizontal="center" vertical="center"/>
      <protection locked="0"/>
    </xf>
    <xf numFmtId="0" fontId="16" fillId="2" borderId="29" xfId="3" applyFont="1" applyFill="1" applyBorder="1" applyAlignment="1" applyProtection="1">
      <alignment horizontal="center" vertical="center"/>
      <protection locked="0"/>
    </xf>
    <xf numFmtId="0" fontId="15" fillId="2" borderId="27" xfId="0" applyFont="1" applyFill="1" applyBorder="1" applyAlignment="1" applyProtection="1">
      <alignment vertical="center"/>
      <protection locked="0"/>
    </xf>
    <xf numFmtId="0" fontId="15" fillId="2" borderId="28" xfId="0" applyFont="1" applyFill="1" applyBorder="1" applyAlignment="1" applyProtection="1">
      <alignment vertical="center"/>
      <protection locked="0"/>
    </xf>
    <xf numFmtId="0" fontId="15" fillId="2" borderId="29" xfId="0" applyFont="1" applyFill="1" applyBorder="1" applyAlignment="1" applyProtection="1">
      <alignment vertical="center"/>
      <protection locked="0"/>
    </xf>
    <xf numFmtId="0" fontId="23" fillId="0" borderId="11" xfId="0" applyFont="1" applyBorder="1" applyAlignment="1" applyProtection="1">
      <alignment vertical="center" wrapText="1"/>
      <protection locked="0"/>
    </xf>
    <xf numFmtId="0" fontId="23" fillId="0" borderId="12" xfId="0" applyFont="1" applyBorder="1" applyAlignment="1" applyProtection="1">
      <alignment vertical="center" wrapText="1"/>
      <protection locked="0"/>
    </xf>
    <xf numFmtId="0" fontId="23" fillId="0" borderId="13" xfId="0" applyFont="1" applyBorder="1" applyAlignment="1" applyProtection="1">
      <alignment vertical="center" wrapText="1"/>
      <protection locked="0"/>
    </xf>
  </cellXfs>
  <cellStyles count="5">
    <cellStyle name="Besuchter Hyperlink" xfId="1" builtinId="9"/>
    <cellStyle name="Euro" xfId="2" xr:uid="{00000000-0005-0000-0000-000001000000}"/>
    <cellStyle name="Link" xfId="3" builtinId="8"/>
    <cellStyle name="Standard" xfId="0" builtinId="0"/>
    <cellStyle name="Standard 2" xfId="4" xr:uid="{00000000-0005-0000-0000-000004000000}"/>
  </cellStyles>
  <dxfs count="3">
    <dxf>
      <font>
        <condense val="0"/>
        <extend val="0"/>
        <color indexed="9"/>
      </font>
    </dxf>
    <dxf>
      <font>
        <b/>
        <i val="0"/>
        <color rgb="FFFF0000"/>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zoomScaleNormal="100" workbookViewId="0">
      <selection activeCell="F6" sqref="F6:H6"/>
    </sheetView>
  </sheetViews>
  <sheetFormatPr baseColWidth="10" defaultRowHeight="12.75" x14ac:dyDescent="0.2"/>
  <cols>
    <col min="1" max="1" width="7.7109375" customWidth="1"/>
    <col min="2" max="2" width="36" customWidth="1"/>
    <col min="3" max="3" width="19.5703125" bestFit="1" customWidth="1"/>
    <col min="4" max="4" width="18.85546875" customWidth="1"/>
    <col min="5" max="5" width="15.85546875" customWidth="1"/>
    <col min="6" max="6" width="15" customWidth="1"/>
    <col min="7" max="7" width="14.85546875" customWidth="1"/>
    <col min="8" max="8" width="15" customWidth="1"/>
    <col min="9" max="9" width="2.7109375" customWidth="1"/>
  </cols>
  <sheetData>
    <row r="1" spans="1:8" ht="26.25" x14ac:dyDescent="0.4">
      <c r="B1" s="1"/>
      <c r="C1" s="1"/>
      <c r="D1" s="1"/>
      <c r="E1" s="151" t="s">
        <v>112</v>
      </c>
      <c r="F1" s="1"/>
    </row>
    <row r="2" spans="1:8" ht="20.25" x14ac:dyDescent="0.3">
      <c r="B2" s="1"/>
      <c r="C2" s="1"/>
      <c r="D2" s="1"/>
      <c r="E2" s="152" t="s">
        <v>145</v>
      </c>
      <c r="F2" s="1"/>
    </row>
    <row r="3" spans="1:8" x14ac:dyDescent="0.2">
      <c r="A3" s="15"/>
      <c r="B3" s="15"/>
      <c r="C3" s="15"/>
      <c r="D3" s="15"/>
      <c r="E3" s="15"/>
      <c r="F3" s="15"/>
      <c r="G3" s="222"/>
      <c r="H3" s="222"/>
    </row>
    <row r="4" spans="1:8" ht="14.25" x14ac:dyDescent="0.2">
      <c r="A4" s="1"/>
      <c r="B4" s="1"/>
      <c r="C4" s="1"/>
      <c r="D4" s="1"/>
      <c r="E4" s="1"/>
      <c r="F4" s="1"/>
      <c r="G4" s="1"/>
      <c r="H4" s="7"/>
    </row>
    <row r="5" spans="1:8" ht="13.5" thickBot="1" x14ac:dyDescent="0.25">
      <c r="A5" s="1"/>
      <c r="B5" s="1"/>
      <c r="C5" s="1"/>
      <c r="D5" s="1"/>
      <c r="E5" s="1"/>
      <c r="F5" s="1"/>
      <c r="G5" s="1"/>
      <c r="H5" s="1"/>
    </row>
    <row r="6" spans="1:8" ht="15.75" thickBot="1" x14ac:dyDescent="0.3">
      <c r="A6" s="8" t="s">
        <v>108</v>
      </c>
      <c r="B6" s="1"/>
      <c r="C6" s="1"/>
      <c r="D6" s="1"/>
      <c r="E6" s="1"/>
      <c r="F6" s="225"/>
      <c r="G6" s="226"/>
      <c r="H6" s="227"/>
    </row>
    <row r="7" spans="1:8" ht="15" x14ac:dyDescent="0.25">
      <c r="A7" s="8"/>
      <c r="B7" s="1"/>
      <c r="C7" s="1"/>
      <c r="D7" s="1"/>
      <c r="E7" s="1"/>
      <c r="F7" s="9"/>
      <c r="G7" s="9"/>
      <c r="H7" s="9"/>
    </row>
    <row r="8" spans="1:8" ht="13.5" thickBot="1" x14ac:dyDescent="0.25">
      <c r="A8" s="1"/>
      <c r="B8" s="1"/>
      <c r="C8" s="1"/>
      <c r="D8" s="1"/>
      <c r="E8" s="1"/>
      <c r="F8" s="1"/>
      <c r="G8" s="1"/>
      <c r="H8" s="1"/>
    </row>
    <row r="9" spans="1:8" s="4" customFormat="1" ht="25.15" customHeight="1" thickBot="1" x14ac:dyDescent="0.25">
      <c r="A9" s="228" t="s">
        <v>177</v>
      </c>
      <c r="B9" s="229"/>
      <c r="C9" s="229"/>
      <c r="D9" s="229"/>
      <c r="E9" s="229"/>
      <c r="F9" s="229"/>
      <c r="G9" s="229"/>
      <c r="H9" s="230"/>
    </row>
    <row r="10" spans="1:8" ht="13.5" thickBot="1" x14ac:dyDescent="0.25"/>
    <row r="11" spans="1:8" s="4" customFormat="1" ht="30" customHeight="1" thickBot="1" x14ac:dyDescent="0.25">
      <c r="A11" s="6" t="s">
        <v>0</v>
      </c>
      <c r="B11" s="42" t="s">
        <v>89</v>
      </c>
      <c r="C11" s="37" t="s">
        <v>98</v>
      </c>
      <c r="D11" s="37" t="s">
        <v>97</v>
      </c>
      <c r="E11" s="136" t="s">
        <v>93</v>
      </c>
      <c r="F11" s="36" t="s">
        <v>94</v>
      </c>
      <c r="G11" s="37" t="s">
        <v>96</v>
      </c>
      <c r="H11" s="38" t="s">
        <v>95</v>
      </c>
    </row>
    <row r="12" spans="1:8" ht="30" customHeight="1" thickTop="1" x14ac:dyDescent="0.2">
      <c r="A12" s="3" t="s">
        <v>68</v>
      </c>
      <c r="B12" s="214" t="s">
        <v>90</v>
      </c>
      <c r="C12" s="134">
        <f>Kalkulation!F52</f>
        <v>8545.7495000000017</v>
      </c>
      <c r="D12" s="41">
        <f>Kalkulation!D7</f>
        <v>0</v>
      </c>
      <c r="E12" s="138">
        <f>Kalkulation!J52</f>
        <v>0</v>
      </c>
      <c r="F12" s="34">
        <f>SUM(Kalkulation!K19:K48)</f>
        <v>0</v>
      </c>
      <c r="G12" s="11">
        <f>F12*0.19</f>
        <v>0</v>
      </c>
      <c r="H12" s="12">
        <f>F12+G12</f>
        <v>0</v>
      </c>
    </row>
    <row r="13" spans="1:8" ht="30" customHeight="1" thickBot="1" x14ac:dyDescent="0.25">
      <c r="A13" s="3" t="s">
        <v>69</v>
      </c>
      <c r="B13" s="214" t="s">
        <v>60</v>
      </c>
      <c r="C13" s="215"/>
      <c r="D13" s="216"/>
      <c r="E13" s="217"/>
      <c r="F13" s="34">
        <f>Kalkulation!K50</f>
        <v>0</v>
      </c>
      <c r="G13" s="11">
        <f>F13*0.19</f>
        <v>0</v>
      </c>
      <c r="H13" s="12">
        <f>F13+G13</f>
        <v>0</v>
      </c>
    </row>
    <row r="14" spans="1:8" ht="30" customHeight="1" thickTop="1" thickBot="1" x14ac:dyDescent="0.25">
      <c r="A14" s="5"/>
      <c r="B14" s="43" t="s">
        <v>7</v>
      </c>
      <c r="C14" s="135">
        <f>SUM(C12:C13)</f>
        <v>8545.7495000000017</v>
      </c>
      <c r="D14" s="44">
        <f>SUM(D12:D13)</f>
        <v>0</v>
      </c>
      <c r="E14" s="137"/>
      <c r="F14" s="35">
        <f>SUM(F12:F13)</f>
        <v>0</v>
      </c>
      <c r="G14" s="13">
        <f>SUM(G12:G13)</f>
        <v>0</v>
      </c>
      <c r="H14" s="14">
        <f>SUM(H12:H13)</f>
        <v>0</v>
      </c>
    </row>
    <row r="15" spans="1:8" x14ac:dyDescent="0.2">
      <c r="A15" s="1"/>
      <c r="B15" s="1"/>
      <c r="D15" s="1"/>
      <c r="E15" s="1"/>
      <c r="F15" s="1"/>
      <c r="G15" s="218">
        <v>0.19</v>
      </c>
      <c r="H15" s="1"/>
    </row>
    <row r="16" spans="1:8" ht="13.5" thickBot="1" x14ac:dyDescent="0.25">
      <c r="A16" s="1"/>
      <c r="B16" s="1"/>
      <c r="C16" s="1"/>
      <c r="D16" s="1"/>
      <c r="E16" s="1"/>
      <c r="F16" s="1"/>
      <c r="G16" s="1"/>
      <c r="H16" s="10"/>
    </row>
    <row r="17" spans="1:8" s="4" customFormat="1" ht="25.15" customHeight="1" thickBot="1" x14ac:dyDescent="0.25">
      <c r="A17" s="228" t="s">
        <v>66</v>
      </c>
      <c r="B17" s="229"/>
      <c r="C17" s="229"/>
      <c r="D17" s="229"/>
      <c r="E17" s="229"/>
      <c r="F17" s="229"/>
      <c r="G17" s="229"/>
      <c r="H17" s="230"/>
    </row>
    <row r="18" spans="1:8" ht="13.5" thickBot="1" x14ac:dyDescent="0.25">
      <c r="A18" s="1"/>
      <c r="B18" s="1"/>
      <c r="C18" s="1"/>
      <c r="D18" s="1"/>
      <c r="E18" s="1"/>
      <c r="F18" s="1"/>
      <c r="G18" s="1"/>
      <c r="H18" s="10"/>
    </row>
    <row r="19" spans="1:8" ht="30" customHeight="1" x14ac:dyDescent="0.2">
      <c r="A19" s="146" t="s">
        <v>0</v>
      </c>
      <c r="B19" s="231" t="s">
        <v>67</v>
      </c>
      <c r="C19" s="231"/>
      <c r="D19" s="231"/>
      <c r="E19" s="147" t="s">
        <v>72</v>
      </c>
      <c r="F19" s="147" t="s">
        <v>2</v>
      </c>
      <c r="G19" s="147" t="s">
        <v>16</v>
      </c>
      <c r="H19" s="148" t="s">
        <v>3</v>
      </c>
    </row>
    <row r="20" spans="1:8" ht="30" customHeight="1" x14ac:dyDescent="0.2">
      <c r="A20" s="3" t="s">
        <v>68</v>
      </c>
      <c r="B20" s="232" t="s">
        <v>74</v>
      </c>
      <c r="C20" s="232"/>
      <c r="D20" s="232"/>
      <c r="E20" s="144">
        <v>0</v>
      </c>
      <c r="F20" s="145">
        <f>31*'SVS Glasreinigung'!C54</f>
        <v>0</v>
      </c>
      <c r="G20" s="28">
        <f>F20*0.19</f>
        <v>0</v>
      </c>
      <c r="H20" s="29">
        <f>F20+G20</f>
        <v>0</v>
      </c>
    </row>
    <row r="21" spans="1:8" ht="30" customHeight="1" x14ac:dyDescent="0.2">
      <c r="A21" s="3" t="s">
        <v>69</v>
      </c>
      <c r="B21" s="232" t="s">
        <v>73</v>
      </c>
      <c r="C21" s="232"/>
      <c r="D21" s="232"/>
      <c r="E21" s="25">
        <v>0</v>
      </c>
      <c r="F21" s="30">
        <f>$F$20*(1+E21)</f>
        <v>0</v>
      </c>
      <c r="G21" s="28">
        <f>F21*0.19</f>
        <v>0</v>
      </c>
      <c r="H21" s="29">
        <f>F21+G21</f>
        <v>0</v>
      </c>
    </row>
    <row r="22" spans="1:8" ht="30" customHeight="1" x14ac:dyDescent="0.2">
      <c r="A22" s="3" t="s">
        <v>70</v>
      </c>
      <c r="B22" s="233" t="s">
        <v>111</v>
      </c>
      <c r="C22" s="232"/>
      <c r="D22" s="232"/>
      <c r="E22" s="25">
        <v>0</v>
      </c>
      <c r="F22" s="30">
        <f>$F$20*(1+E22)</f>
        <v>0</v>
      </c>
      <c r="G22" s="28">
        <f>F22*0.19</f>
        <v>0</v>
      </c>
      <c r="H22" s="29">
        <f>F22+G22</f>
        <v>0</v>
      </c>
    </row>
    <row r="23" spans="1:8" ht="30" customHeight="1" thickBot="1" x14ac:dyDescent="0.25">
      <c r="A23" s="26" t="s">
        <v>71</v>
      </c>
      <c r="B23" s="223" t="s">
        <v>110</v>
      </c>
      <c r="C23" s="224"/>
      <c r="D23" s="224"/>
      <c r="E23" s="27">
        <v>0</v>
      </c>
      <c r="F23" s="31">
        <f>$F$20*(1+E23)</f>
        <v>0</v>
      </c>
      <c r="G23" s="32">
        <f>F23*0.19</f>
        <v>0</v>
      </c>
      <c r="H23" s="33">
        <f>F23+G23</f>
        <v>0</v>
      </c>
    </row>
    <row r="24" spans="1:8" x14ac:dyDescent="0.2">
      <c r="A24" s="1"/>
      <c r="B24" s="1"/>
      <c r="C24" s="1"/>
      <c r="D24" s="1"/>
      <c r="E24" s="1"/>
      <c r="F24" s="1"/>
      <c r="G24" s="1"/>
      <c r="H24" s="10"/>
    </row>
    <row r="25" spans="1:8" ht="13.5" thickBot="1" x14ac:dyDescent="0.25">
      <c r="A25" s="1"/>
      <c r="B25" s="1"/>
      <c r="C25" s="1"/>
      <c r="D25" s="1"/>
      <c r="E25" s="1"/>
      <c r="F25" s="1"/>
      <c r="G25" s="1"/>
      <c r="H25" s="10"/>
    </row>
    <row r="26" spans="1:8" ht="26.45" customHeight="1" thickBot="1" x14ac:dyDescent="0.25">
      <c r="A26" s="1"/>
      <c r="B26" s="154"/>
      <c r="D26" s="219"/>
      <c r="E26" s="220"/>
      <c r="F26" s="220"/>
      <c r="G26" s="220"/>
      <c r="H26" s="221"/>
    </row>
    <row r="27" spans="1:8" ht="14.25" x14ac:dyDescent="0.2">
      <c r="A27" s="1"/>
      <c r="B27" s="23" t="s">
        <v>106</v>
      </c>
      <c r="D27" s="24" t="s">
        <v>107</v>
      </c>
      <c r="E27" s="24"/>
    </row>
  </sheetData>
  <sheetProtection algorithmName="SHA-512" hashValue="s7Y9hGd6ch0ItUC7Vq8RPirCfJsYE7nvGvwIPYSo8Z4pr3Rr94OEdq8zV7DPmBRJFjE5mxCsnD+xeKHxbpaRlQ==" saltValue="ANXg7S/fL5Ikt1zVLwLOYA==" spinCount="100000" sheet="1" objects="1" scenarios="1"/>
  <mergeCells count="10">
    <mergeCell ref="D26:H26"/>
    <mergeCell ref="G3:H3"/>
    <mergeCell ref="B23:D23"/>
    <mergeCell ref="F6:H6"/>
    <mergeCell ref="A9:H9"/>
    <mergeCell ref="A17:H17"/>
    <mergeCell ref="B19:D19"/>
    <mergeCell ref="B20:D20"/>
    <mergeCell ref="B21:D21"/>
    <mergeCell ref="B22:D22"/>
  </mergeCells>
  <phoneticPr fontId="3" type="noConversion"/>
  <conditionalFormatting sqref="C12:C14 F12:H14">
    <cfRule type="cellIs" dxfId="2" priority="1" stopIfTrue="1" operator="equal">
      <formula>0</formula>
    </cfRule>
  </conditionalFormatting>
  <hyperlinks>
    <hyperlink ref="B12" location="'Objekt 1'!A1" display="'Objekt 1'!A1" xr:uid="{00000000-0004-0000-0000-000000000000}"/>
    <hyperlink ref="B13" location="'Objekt 2'!A1" display="'Objekt 2'!A1" xr:uid="{00000000-0004-0000-0000-000001000000}"/>
    <hyperlink ref="B12:B13" location="Kalkulation!A1" display="Glasreinigung ohne Rahmen" xr:uid="{00000000-0004-0000-0000-000002000000}"/>
  </hyperlinks>
  <printOptions horizontalCentered="1"/>
  <pageMargins left="0.55118110236220474" right="0.35433070866141736" top="0.31496062992125984" bottom="0.70866141732283472" header="0.19685039370078741" footer="0.51181102362204722"/>
  <pageSetup paperSize="9" scale="67" fitToHeight="0" orientation="portrait" r:id="rId1"/>
  <headerFooter alignWithMargins="0">
    <oddFooter>&amp;L&amp;8Ausschreibung Glasreinigung
&amp;A&amp;R&amp;8© Lean Consulting</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J62"/>
  <sheetViews>
    <sheetView zoomScaleNormal="100" workbookViewId="0">
      <selection activeCell="D10" sqref="D10"/>
    </sheetView>
  </sheetViews>
  <sheetFormatPr baseColWidth="10" defaultColWidth="11.42578125" defaultRowHeight="14.25" x14ac:dyDescent="0.2"/>
  <cols>
    <col min="1" max="1" width="7.85546875" style="17" customWidth="1"/>
    <col min="2" max="2" width="60.7109375" style="18" customWidth="1"/>
    <col min="3" max="3" width="13.28515625" style="19" customWidth="1"/>
    <col min="4" max="4" width="13.28515625" style="20" customWidth="1"/>
    <col min="5" max="5" width="2.28515625" style="2" customWidth="1"/>
    <col min="6" max="16384" width="11.42578125" style="2"/>
  </cols>
  <sheetData>
    <row r="1" spans="1:10" ht="15.75" customHeight="1" thickBot="1" x14ac:dyDescent="0.25">
      <c r="A1" s="236" t="s">
        <v>55</v>
      </c>
      <c r="B1" s="237"/>
      <c r="C1" s="237" t="s">
        <v>178</v>
      </c>
      <c r="D1" s="238"/>
    </row>
    <row r="2" spans="1:10" ht="15" thickBot="1" x14ac:dyDescent="0.25"/>
    <row r="3" spans="1:10" ht="15.75" customHeight="1" thickBot="1" x14ac:dyDescent="0.25">
      <c r="A3" s="21" t="s">
        <v>4</v>
      </c>
      <c r="B3" s="22"/>
      <c r="C3" s="234" t="str">
        <f>IF(Bieter&lt;&gt;"",Bieter,"Bietername fehlt !")</f>
        <v>Bietername fehlt !</v>
      </c>
      <c r="D3" s="235"/>
    </row>
    <row r="4" spans="1:10" ht="15" thickBot="1" x14ac:dyDescent="0.25"/>
    <row r="5" spans="1:10" x14ac:dyDescent="0.2">
      <c r="A5" s="199" t="s">
        <v>21</v>
      </c>
      <c r="B5" s="200"/>
      <c r="C5" s="201"/>
      <c r="D5" s="202"/>
    </row>
    <row r="6" spans="1:10" ht="14.25" customHeight="1" x14ac:dyDescent="0.2">
      <c r="A6" s="155" t="s">
        <v>179</v>
      </c>
      <c r="B6" s="22"/>
      <c r="C6" s="239" t="s">
        <v>109</v>
      </c>
      <c r="D6" s="240"/>
    </row>
    <row r="7" spans="1:10" ht="15" thickBot="1" x14ac:dyDescent="0.25">
      <c r="A7" s="156"/>
      <c r="B7" s="157"/>
      <c r="C7" s="241"/>
      <c r="D7" s="242"/>
    </row>
    <row r="9" spans="1:10" s="16" customFormat="1" ht="15" x14ac:dyDescent="0.25">
      <c r="A9" s="158" t="s">
        <v>0</v>
      </c>
      <c r="B9" s="159" t="s">
        <v>17</v>
      </c>
      <c r="C9" s="160" t="s">
        <v>18</v>
      </c>
      <c r="D9" s="161" t="s">
        <v>19</v>
      </c>
      <c r="J9" s="2"/>
    </row>
    <row r="10" spans="1:10" ht="15" x14ac:dyDescent="0.2">
      <c r="A10" s="162" t="s">
        <v>20</v>
      </c>
      <c r="B10" s="163" t="s">
        <v>232</v>
      </c>
      <c r="C10" s="164">
        <v>1</v>
      </c>
      <c r="D10" s="165">
        <v>0</v>
      </c>
    </row>
    <row r="11" spans="1:10" ht="15" x14ac:dyDescent="0.2">
      <c r="A11" s="158" t="s">
        <v>22</v>
      </c>
      <c r="B11" s="159" t="s">
        <v>23</v>
      </c>
    </row>
    <row r="12" spans="1:10" ht="15" x14ac:dyDescent="0.2">
      <c r="A12" s="158" t="s">
        <v>24</v>
      </c>
      <c r="B12" s="159" t="s">
        <v>180</v>
      </c>
    </row>
    <row r="13" spans="1:10" x14ac:dyDescent="0.2">
      <c r="A13" s="17" t="s">
        <v>181</v>
      </c>
      <c r="B13" s="153" t="s">
        <v>182</v>
      </c>
      <c r="C13" s="203">
        <v>0</v>
      </c>
      <c r="D13" s="20">
        <f>C13*$D$10</f>
        <v>0</v>
      </c>
    </row>
    <row r="14" spans="1:10" x14ac:dyDescent="0.2">
      <c r="A14" s="17" t="s">
        <v>183</v>
      </c>
      <c r="B14" s="153" t="s">
        <v>184</v>
      </c>
      <c r="C14" s="189"/>
      <c r="D14" s="20" t="s">
        <v>185</v>
      </c>
    </row>
    <row r="15" spans="1:10" x14ac:dyDescent="0.2">
      <c r="A15" s="17" t="s">
        <v>186</v>
      </c>
      <c r="B15" s="153" t="s">
        <v>187</v>
      </c>
      <c r="C15" s="203">
        <v>0</v>
      </c>
      <c r="D15" s="20">
        <f>C15*$D$10</f>
        <v>0</v>
      </c>
    </row>
    <row r="16" spans="1:10" x14ac:dyDescent="0.2">
      <c r="A16" s="17" t="s">
        <v>188</v>
      </c>
      <c r="B16" s="153" t="s">
        <v>189</v>
      </c>
      <c r="C16" s="189"/>
      <c r="D16" s="20" t="s">
        <v>185</v>
      </c>
    </row>
    <row r="17" spans="1:4" x14ac:dyDescent="0.2">
      <c r="A17" s="17" t="s">
        <v>25</v>
      </c>
      <c r="B17" s="153" t="s">
        <v>190</v>
      </c>
      <c r="C17" s="203">
        <v>0</v>
      </c>
      <c r="D17" s="20">
        <f t="shared" ref="D17:D27" si="0">C17*$D$10</f>
        <v>0</v>
      </c>
    </row>
    <row r="18" spans="1:4" x14ac:dyDescent="0.2">
      <c r="A18" s="17" t="s">
        <v>63</v>
      </c>
      <c r="B18" s="153" t="s">
        <v>191</v>
      </c>
      <c r="C18" s="203">
        <v>0</v>
      </c>
      <c r="D18" s="20">
        <f t="shared" si="0"/>
        <v>0</v>
      </c>
    </row>
    <row r="19" spans="1:4" x14ac:dyDescent="0.2">
      <c r="A19" s="17" t="s">
        <v>28</v>
      </c>
      <c r="B19" s="153" t="s">
        <v>192</v>
      </c>
      <c r="C19" s="203">
        <v>0</v>
      </c>
      <c r="D19" s="20">
        <f t="shared" si="0"/>
        <v>0</v>
      </c>
    </row>
    <row r="20" spans="1:4" x14ac:dyDescent="0.2">
      <c r="A20" s="17" t="s">
        <v>29</v>
      </c>
      <c r="B20" s="153" t="s">
        <v>193</v>
      </c>
      <c r="C20" s="203">
        <v>0</v>
      </c>
      <c r="D20" s="20">
        <f>C20*$D$10</f>
        <v>0</v>
      </c>
    </row>
    <row r="21" spans="1:4" x14ac:dyDescent="0.2">
      <c r="A21" s="17" t="s">
        <v>30</v>
      </c>
      <c r="B21" s="153" t="s">
        <v>33</v>
      </c>
      <c r="C21" s="203">
        <v>0</v>
      </c>
      <c r="D21" s="20">
        <f>C21*$D$10</f>
        <v>0</v>
      </c>
    </row>
    <row r="22" spans="1:4" ht="15" x14ac:dyDescent="0.2">
      <c r="A22" s="204" t="e">
        <f ca="1">IF(SVS_GLR-TODAY()&gt;0,D61,RT_allgemein)</f>
        <v>#NAME?</v>
      </c>
      <c r="B22" s="163" t="s">
        <v>194</v>
      </c>
      <c r="C22" s="164">
        <f t="shared" ref="C22:D22" si="1">SUM(C13:C21)</f>
        <v>0</v>
      </c>
      <c r="D22" s="205">
        <f t="shared" si="1"/>
        <v>0</v>
      </c>
    </row>
    <row r="23" spans="1:4" ht="15" x14ac:dyDescent="0.2">
      <c r="A23" s="158" t="s">
        <v>31</v>
      </c>
      <c r="B23" s="159" t="s">
        <v>195</v>
      </c>
    </row>
    <row r="24" spans="1:4" x14ac:dyDescent="0.2">
      <c r="A24" s="17" t="s">
        <v>196</v>
      </c>
      <c r="B24" s="153" t="s">
        <v>56</v>
      </c>
      <c r="C24" s="203">
        <v>0</v>
      </c>
      <c r="D24" s="20">
        <f t="shared" ref="D24:D25" si="2">C24*$D$10</f>
        <v>0</v>
      </c>
    </row>
    <row r="25" spans="1:4" x14ac:dyDescent="0.2">
      <c r="A25" s="17" t="s">
        <v>197</v>
      </c>
      <c r="B25" s="153" t="s">
        <v>27</v>
      </c>
      <c r="C25" s="203">
        <v>0</v>
      </c>
      <c r="D25" s="20">
        <f t="shared" si="2"/>
        <v>0</v>
      </c>
    </row>
    <row r="26" spans="1:4" x14ac:dyDescent="0.2">
      <c r="A26" s="17" t="s">
        <v>198</v>
      </c>
      <c r="B26" s="153" t="s">
        <v>26</v>
      </c>
      <c r="C26" s="203">
        <v>0</v>
      </c>
      <c r="D26" s="20">
        <f t="shared" si="0"/>
        <v>0</v>
      </c>
    </row>
    <row r="27" spans="1:4" x14ac:dyDescent="0.2">
      <c r="A27" s="17" t="s">
        <v>199</v>
      </c>
      <c r="B27" s="153" t="s">
        <v>200</v>
      </c>
      <c r="C27" s="203">
        <v>0</v>
      </c>
      <c r="D27" s="20">
        <f t="shared" si="0"/>
        <v>0</v>
      </c>
    </row>
    <row r="28" spans="1:4" x14ac:dyDescent="0.2">
      <c r="A28" s="17" t="s">
        <v>201</v>
      </c>
      <c r="B28" s="153" t="s">
        <v>62</v>
      </c>
      <c r="C28" s="203">
        <v>0</v>
      </c>
      <c r="D28" s="20">
        <f>C28*$D$10</f>
        <v>0</v>
      </c>
    </row>
    <row r="29" spans="1:4" ht="28.5" x14ac:dyDescent="0.2">
      <c r="A29" s="17" t="s">
        <v>201</v>
      </c>
      <c r="B29" s="18" t="s">
        <v>202</v>
      </c>
      <c r="C29" s="189">
        <f>IF($D$10&lt;&gt;0,D29/$D$10,0)</f>
        <v>0</v>
      </c>
      <c r="D29" s="20">
        <f>SUM(D24:D28)*C22</f>
        <v>0</v>
      </c>
    </row>
    <row r="30" spans="1:4" ht="15" x14ac:dyDescent="0.2">
      <c r="A30" s="206"/>
      <c r="B30" s="163" t="s">
        <v>203</v>
      </c>
      <c r="C30" s="164">
        <f>IF($D$10&lt;&gt;0,D30/$D$10,0)</f>
        <v>0</v>
      </c>
      <c r="D30" s="205">
        <f>SUM(D24:D29)</f>
        <v>0</v>
      </c>
    </row>
    <row r="31" spans="1:4" ht="15" x14ac:dyDescent="0.2">
      <c r="A31" s="206"/>
      <c r="B31" s="163" t="s">
        <v>204</v>
      </c>
      <c r="C31" s="164" t="e">
        <f>D31/D10</f>
        <v>#DIV/0!</v>
      </c>
      <c r="D31" s="205">
        <f>D22+D30</f>
        <v>0</v>
      </c>
    </row>
    <row r="32" spans="1:4" ht="15" x14ac:dyDescent="0.2">
      <c r="A32" s="158" t="s">
        <v>32</v>
      </c>
      <c r="B32" s="159" t="s">
        <v>205</v>
      </c>
    </row>
    <row r="33" spans="1:4" x14ac:dyDescent="0.2">
      <c r="A33" s="17" t="s">
        <v>206</v>
      </c>
      <c r="B33" s="153" t="s">
        <v>35</v>
      </c>
      <c r="C33" s="203">
        <v>0</v>
      </c>
      <c r="D33" s="20">
        <f t="shared" ref="D33:D34" si="3">C33*$D$10</f>
        <v>0</v>
      </c>
    </row>
    <row r="34" spans="1:4" x14ac:dyDescent="0.2">
      <c r="A34" s="17" t="s">
        <v>207</v>
      </c>
      <c r="B34" s="153" t="s">
        <v>208</v>
      </c>
      <c r="C34" s="203">
        <v>0</v>
      </c>
      <c r="D34" s="20">
        <f t="shared" si="3"/>
        <v>0</v>
      </c>
    </row>
    <row r="35" spans="1:4" ht="15" x14ac:dyDescent="0.2">
      <c r="A35" s="206"/>
      <c r="B35" s="163" t="s">
        <v>209</v>
      </c>
      <c r="C35" s="164" t="e">
        <f t="shared" ref="C35:D35" si="4">SUM(C31:C34)</f>
        <v>#DIV/0!</v>
      </c>
      <c r="D35" s="205">
        <f t="shared" si="4"/>
        <v>0</v>
      </c>
    </row>
    <row r="36" spans="1:4" ht="15" x14ac:dyDescent="0.2">
      <c r="A36" s="158" t="s">
        <v>36</v>
      </c>
      <c r="B36" s="159" t="s">
        <v>210</v>
      </c>
    </row>
    <row r="37" spans="1:4" x14ac:dyDescent="0.2">
      <c r="A37" s="17" t="s">
        <v>39</v>
      </c>
      <c r="B37" s="153" t="s">
        <v>211</v>
      </c>
      <c r="C37" s="203">
        <v>0</v>
      </c>
      <c r="D37" s="20">
        <f>C37*$D$10</f>
        <v>0</v>
      </c>
    </row>
    <row r="38" spans="1:4" x14ac:dyDescent="0.2">
      <c r="A38" s="17" t="s">
        <v>40</v>
      </c>
      <c r="B38" s="18" t="s">
        <v>212</v>
      </c>
      <c r="C38" s="203">
        <v>0</v>
      </c>
      <c r="D38" s="20">
        <f>C38*$D$10</f>
        <v>0</v>
      </c>
    </row>
    <row r="39" spans="1:4" x14ac:dyDescent="0.2">
      <c r="A39" s="17" t="s">
        <v>213</v>
      </c>
      <c r="B39" s="18" t="s">
        <v>37</v>
      </c>
      <c r="C39" s="203">
        <v>0</v>
      </c>
      <c r="D39" s="20">
        <f t="shared" ref="D39:D41" si="5">C39*$D$10</f>
        <v>0</v>
      </c>
    </row>
    <row r="40" spans="1:4" x14ac:dyDescent="0.2">
      <c r="A40" s="17" t="s">
        <v>214</v>
      </c>
      <c r="B40" s="18" t="s">
        <v>215</v>
      </c>
      <c r="C40" s="203">
        <v>0</v>
      </c>
      <c r="D40" s="20">
        <f t="shared" si="5"/>
        <v>0</v>
      </c>
    </row>
    <row r="41" spans="1:4" x14ac:dyDescent="0.2">
      <c r="A41" s="17" t="s">
        <v>64</v>
      </c>
      <c r="B41" s="18" t="s">
        <v>38</v>
      </c>
      <c r="C41" s="203">
        <v>0</v>
      </c>
      <c r="D41" s="20">
        <f t="shared" si="5"/>
        <v>0</v>
      </c>
    </row>
    <row r="42" spans="1:4" ht="15" x14ac:dyDescent="0.2">
      <c r="A42" s="206"/>
      <c r="B42" s="163" t="s">
        <v>216</v>
      </c>
      <c r="C42" s="164">
        <f t="shared" ref="C42:D42" si="6">SUM(C37:C41)</f>
        <v>0</v>
      </c>
      <c r="D42" s="205">
        <f t="shared" si="6"/>
        <v>0</v>
      </c>
    </row>
    <row r="43" spans="1:4" ht="15" x14ac:dyDescent="0.2">
      <c r="A43" s="158" t="s">
        <v>41</v>
      </c>
      <c r="B43" s="159" t="s">
        <v>42</v>
      </c>
    </row>
    <row r="44" spans="1:4" x14ac:dyDescent="0.2">
      <c r="A44" s="17" t="s">
        <v>217</v>
      </c>
      <c r="B44" s="18" t="s">
        <v>43</v>
      </c>
      <c r="C44" s="203">
        <v>0</v>
      </c>
      <c r="D44" s="20">
        <f t="shared" ref="D44:D53" si="7">C44*$D$10</f>
        <v>0</v>
      </c>
    </row>
    <row r="45" spans="1:4" x14ac:dyDescent="0.2">
      <c r="A45" s="17" t="s">
        <v>218</v>
      </c>
      <c r="B45" s="18" t="s">
        <v>75</v>
      </c>
      <c r="C45" s="203">
        <v>0</v>
      </c>
      <c r="D45" s="20">
        <f t="shared" si="7"/>
        <v>0</v>
      </c>
    </row>
    <row r="46" spans="1:4" x14ac:dyDescent="0.2">
      <c r="A46" s="17" t="s">
        <v>44</v>
      </c>
      <c r="B46" s="18" t="s">
        <v>49</v>
      </c>
      <c r="C46" s="203">
        <v>0</v>
      </c>
      <c r="D46" s="20">
        <f t="shared" si="7"/>
        <v>0</v>
      </c>
    </row>
    <row r="47" spans="1:4" x14ac:dyDescent="0.2">
      <c r="A47" s="17" t="s">
        <v>219</v>
      </c>
      <c r="B47" s="18" t="s">
        <v>220</v>
      </c>
      <c r="C47" s="203">
        <v>0</v>
      </c>
      <c r="D47" s="20">
        <f t="shared" si="7"/>
        <v>0</v>
      </c>
    </row>
    <row r="48" spans="1:4" x14ac:dyDescent="0.2">
      <c r="A48" s="17" t="s">
        <v>221</v>
      </c>
      <c r="B48" s="18" t="s">
        <v>222</v>
      </c>
      <c r="C48" s="203">
        <v>0</v>
      </c>
      <c r="D48" s="20">
        <f t="shared" si="7"/>
        <v>0</v>
      </c>
    </row>
    <row r="49" spans="1:6" x14ac:dyDescent="0.2">
      <c r="A49" s="17" t="s">
        <v>45</v>
      </c>
      <c r="B49" s="153" t="s">
        <v>34</v>
      </c>
      <c r="C49" s="203">
        <v>0</v>
      </c>
      <c r="D49" s="20">
        <f>C49*$D$10</f>
        <v>0</v>
      </c>
    </row>
    <row r="50" spans="1:6" x14ac:dyDescent="0.2">
      <c r="A50" s="17" t="s">
        <v>46</v>
      </c>
      <c r="B50" s="153" t="s">
        <v>223</v>
      </c>
      <c r="C50" s="203">
        <v>0</v>
      </c>
      <c r="D50" s="20">
        <f>C50*$D$10</f>
        <v>0</v>
      </c>
    </row>
    <row r="51" spans="1:6" x14ac:dyDescent="0.2">
      <c r="A51" s="17" t="s">
        <v>47</v>
      </c>
      <c r="B51" s="18" t="s">
        <v>50</v>
      </c>
      <c r="C51" s="203">
        <v>0</v>
      </c>
      <c r="D51" s="20">
        <f t="shared" si="7"/>
        <v>0</v>
      </c>
      <c r="E51" s="19"/>
      <c r="F51" s="20"/>
    </row>
    <row r="52" spans="1:6" ht="32.1" customHeight="1" x14ac:dyDescent="0.2">
      <c r="A52" s="17" t="s">
        <v>48</v>
      </c>
      <c r="B52" s="18" t="s">
        <v>224</v>
      </c>
      <c r="C52" s="203">
        <v>0</v>
      </c>
      <c r="D52" s="20">
        <f>C52*$D$10</f>
        <v>0</v>
      </c>
      <c r="E52" s="189"/>
      <c r="F52" s="20"/>
    </row>
    <row r="53" spans="1:6" x14ac:dyDescent="0.2">
      <c r="A53" s="17" t="s">
        <v>65</v>
      </c>
      <c r="B53" s="18" t="s">
        <v>225</v>
      </c>
      <c r="C53" s="203">
        <v>0</v>
      </c>
      <c r="D53" s="20">
        <f t="shared" si="7"/>
        <v>0</v>
      </c>
      <c r="E53" s="189"/>
      <c r="F53" s="20"/>
    </row>
    <row r="54" spans="1:6" ht="31.9" customHeight="1" x14ac:dyDescent="0.2">
      <c r="A54" s="206"/>
      <c r="B54" s="163" t="s">
        <v>226</v>
      </c>
      <c r="C54" s="164">
        <f t="shared" ref="C54:D54" si="8">SUM(C44:C53)</f>
        <v>0</v>
      </c>
      <c r="D54" s="205">
        <f t="shared" si="8"/>
        <v>0</v>
      </c>
      <c r="E54" s="192"/>
      <c r="F54" s="193"/>
    </row>
    <row r="55" spans="1:6" ht="15" x14ac:dyDescent="0.2">
      <c r="A55" s="158" t="s">
        <v>51</v>
      </c>
      <c r="B55" s="159" t="s">
        <v>52</v>
      </c>
      <c r="C55" s="19" t="e">
        <f>D55/$D$10</f>
        <v>#DIV/0!</v>
      </c>
      <c r="D55" s="20">
        <f>D10+D35+D42+D54</f>
        <v>0</v>
      </c>
      <c r="E55" s="19"/>
      <c r="F55" s="20"/>
    </row>
    <row r="56" spans="1:6" ht="29.25" x14ac:dyDescent="0.2">
      <c r="A56" s="158" t="s">
        <v>53</v>
      </c>
      <c r="B56" s="153" t="s">
        <v>227</v>
      </c>
      <c r="C56" s="203">
        <v>0</v>
      </c>
      <c r="D56" s="20">
        <f>C56*(D35+D37+D44+D45+D47)</f>
        <v>0</v>
      </c>
    </row>
    <row r="57" spans="1:6" ht="15" x14ac:dyDescent="0.2">
      <c r="A57" s="158" t="s">
        <v>228</v>
      </c>
      <c r="B57" s="159" t="s">
        <v>229</v>
      </c>
      <c r="C57" s="203">
        <v>0</v>
      </c>
      <c r="D57" s="20">
        <f>C57*(D55+D56)</f>
        <v>0</v>
      </c>
    </row>
    <row r="58" spans="1:6" ht="15" x14ac:dyDescent="0.2">
      <c r="A58" s="206"/>
      <c r="B58" s="163" t="s">
        <v>54</v>
      </c>
      <c r="C58" s="164" t="e">
        <f>D58/$D$10</f>
        <v>#DIV/0!</v>
      </c>
      <c r="D58" s="205">
        <f>SUM(D55:D57)</f>
        <v>0</v>
      </c>
    </row>
    <row r="59" spans="1:6" x14ac:dyDescent="0.2">
      <c r="B59" s="153" t="s">
        <v>230</v>
      </c>
      <c r="C59" s="189" t="e">
        <f>D58/D10-1</f>
        <v>#DIV/0!</v>
      </c>
      <c r="D59" s="20">
        <f>D58-D10</f>
        <v>0</v>
      </c>
    </row>
    <row r="60" spans="1:6" ht="15" thickBot="1" x14ac:dyDescent="0.25">
      <c r="B60" s="153"/>
      <c r="C60" s="189"/>
    </row>
    <row r="61" spans="1:6" ht="30.75" thickBot="1" x14ac:dyDescent="0.25">
      <c r="A61" s="158"/>
      <c r="B61" s="190" t="s">
        <v>231</v>
      </c>
      <c r="C61" s="192"/>
      <c r="D61" s="191">
        <f>D58</f>
        <v>0</v>
      </c>
    </row>
    <row r="62" spans="1:6" x14ac:dyDescent="0.2">
      <c r="B62" s="194" t="s">
        <v>174</v>
      </c>
    </row>
  </sheetData>
  <sheetProtection algorithmName="SHA-512" hashValue="+4ZfeKHsxBC/a/QLVQTMzfD29KV4FaV67EIo9qM3uOob7ZCJ+Ub81hxPtakoWgK5GzQu7bvRyc8omb5s8t7e6A==" saltValue="3KJt5RHF7pdJkGIJygZW3g==" spinCount="100000" sheet="1" objects="1" scenarios="1"/>
  <customSheetViews>
    <customSheetView guid="{83319449-2EBD-4227-B919-282E3817D190}" printArea="1" showRuler="0" topLeftCell="A20">
      <selection activeCell="K48" sqref="K48"/>
      <pageMargins left="0.39370078740157483" right="0" top="0.98425196850393704" bottom="0.98425196850393704" header="0.51181102362204722" footer="0.51181102362204722"/>
      <pageSetup paperSize="9" orientation="portrait" horizontalDpi="4294967293" verticalDpi="300" r:id="rId1"/>
      <headerFooter alignWithMargins="0">
        <oddFooter>&amp;CSeite &amp;P&amp;R&amp;"Arial,Fett"&amp;8Kalkulation Brandis</oddFooter>
      </headerFooter>
    </customSheetView>
    <customSheetView guid="{1DB0E2B9-27D2-4161-A4FD-749C32A3828C}" showRuler="0" topLeftCell="A20">
      <selection activeCell="K48" sqref="K48"/>
      <pageMargins left="0.39370078740157483" right="0" top="0.98425196850393704" bottom="0.98425196850393704" header="0.51181102362204722" footer="0.51181102362204722"/>
      <pageSetup paperSize="9" orientation="portrait" horizontalDpi="4294967293" verticalDpi="300" r:id="rId2"/>
      <headerFooter alignWithMargins="0">
        <oddFooter>&amp;CSeite &amp;P&amp;R&amp;"Arial,Fett"&amp;8Kalkulation Brandis</oddFooter>
      </headerFooter>
    </customSheetView>
  </customSheetViews>
  <mergeCells count="4">
    <mergeCell ref="C3:D3"/>
    <mergeCell ref="A1:B1"/>
    <mergeCell ref="C1:D1"/>
    <mergeCell ref="C6:D7"/>
  </mergeCells>
  <phoneticPr fontId="0" type="noConversion"/>
  <conditionalFormatting sqref="A6 B10">
    <cfRule type="expression" dxfId="1" priority="2">
      <formula>AND($D$10&lt;18.4,$D$10&gt;0)</formula>
    </cfRule>
  </conditionalFormatting>
  <printOptions horizontalCentered="1"/>
  <pageMargins left="0.55000000000000004" right="0.47" top="0.66" bottom="1.1000000000000001" header="0.2" footer="0.51181102362204722"/>
  <pageSetup paperSize="9" scale="93" orientation="portrait" r:id="rId3"/>
  <headerFooter alignWithMargins="0">
    <oddFooter>&amp;L&amp;8Ausschreibung Glasreinigung
&amp;A&amp;R&amp;8© Lean Consulting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1"/>
  <sheetViews>
    <sheetView zoomScale="85" zoomScaleNormal="85" workbookViewId="0">
      <selection activeCell="I11" sqref="I11"/>
    </sheetView>
  </sheetViews>
  <sheetFormatPr baseColWidth="10" defaultColWidth="11.42578125" defaultRowHeight="12.75" x14ac:dyDescent="0.2"/>
  <cols>
    <col min="1" max="1" width="5.140625" style="45" customWidth="1"/>
    <col min="2" max="2" width="33.28515625" style="45" customWidth="1"/>
    <col min="3" max="3" width="46.7109375" style="45" bestFit="1" customWidth="1"/>
    <col min="4" max="4" width="18.5703125" style="46" customWidth="1"/>
    <col min="5" max="5" width="22.85546875" style="47" customWidth="1"/>
    <col min="6" max="6" width="22.85546875" style="46" customWidth="1"/>
    <col min="7" max="7" width="18" style="48" customWidth="1"/>
    <col min="8" max="8" width="26.28515625" style="49" customWidth="1"/>
    <col min="9" max="9" width="16" style="50" customWidth="1"/>
    <col min="10" max="11" width="18.28515625" style="50" customWidth="1"/>
    <col min="12" max="16384" width="11.42578125" style="45"/>
  </cols>
  <sheetData>
    <row r="1" spans="1:11" ht="13.5" thickBot="1" x14ac:dyDescent="0.25"/>
    <row r="2" spans="1:11" s="51" customFormat="1" ht="25.5" customHeight="1" thickBot="1" x14ac:dyDescent="0.45">
      <c r="B2" s="52" t="s">
        <v>14</v>
      </c>
      <c r="C2" s="53"/>
      <c r="D2" s="54" t="str">
        <f>IF(Bieter&lt;&gt;"",Bieter,"Bietername fehlt !")</f>
        <v>Bietername fehlt !</v>
      </c>
      <c r="F2" s="55"/>
      <c r="G2" s="55"/>
      <c r="H2" s="151" t="s">
        <v>112</v>
      </c>
      <c r="I2" s="55"/>
      <c r="K2" s="56"/>
    </row>
    <row r="3" spans="1:11" ht="21" thickBot="1" x14ac:dyDescent="0.35">
      <c r="H3" s="152" t="s">
        <v>145</v>
      </c>
    </row>
    <row r="4" spans="1:11" s="57" customFormat="1" ht="25.5" customHeight="1" thickBot="1" x14ac:dyDescent="0.25">
      <c r="B4" s="64" t="s">
        <v>85</v>
      </c>
      <c r="C4" s="65"/>
      <c r="D4" s="66"/>
      <c r="F4" s="58"/>
      <c r="G4" s="58"/>
      <c r="H4" s="58"/>
      <c r="I4" s="58"/>
      <c r="J4" s="59"/>
      <c r="K4" s="59"/>
    </row>
    <row r="5" spans="1:11" s="57" customFormat="1" ht="18.75" customHeight="1" x14ac:dyDescent="0.2">
      <c r="B5" s="67" t="s">
        <v>91</v>
      </c>
      <c r="C5" s="68"/>
      <c r="D5" s="69">
        <f>SUM($D$19:$D$49)</f>
        <v>4272.8747500000009</v>
      </c>
      <c r="J5" s="59"/>
      <c r="K5" s="59"/>
    </row>
    <row r="6" spans="1:11" s="57" customFormat="1" ht="18.75" customHeight="1" x14ac:dyDescent="0.2">
      <c r="B6" s="67" t="s">
        <v>83</v>
      </c>
      <c r="C6" s="68"/>
      <c r="D6" s="69">
        <f>SUM($F$19:$F$49)</f>
        <v>8545.7495000000017</v>
      </c>
      <c r="J6" s="59"/>
      <c r="K6" s="59"/>
    </row>
    <row r="7" spans="1:11" s="57" customFormat="1" ht="18.75" customHeight="1" x14ac:dyDescent="0.2">
      <c r="B7" s="67" t="s">
        <v>84</v>
      </c>
      <c r="C7" s="68"/>
      <c r="D7" s="70">
        <f>SUM($H$19:$H$49)</f>
        <v>0</v>
      </c>
      <c r="J7" s="59"/>
      <c r="K7" s="59"/>
    </row>
    <row r="8" spans="1:11" s="57" customFormat="1" ht="18.75" customHeight="1" thickBot="1" x14ac:dyDescent="0.25">
      <c r="B8" s="71" t="s">
        <v>87</v>
      </c>
      <c r="C8" s="72"/>
      <c r="D8" s="73">
        <f>IF(D7&gt;0,SUM(K19:K29)/SUM(H19:H29),0)</f>
        <v>0</v>
      </c>
      <c r="J8" s="59"/>
      <c r="K8" s="59"/>
    </row>
    <row r="9" spans="1:11" s="57" customFormat="1" ht="6.75" customHeight="1" thickBot="1" x14ac:dyDescent="0.25">
      <c r="B9" s="68"/>
      <c r="C9" s="68"/>
      <c r="D9" s="74"/>
      <c r="J9" s="59"/>
      <c r="K9" s="59"/>
    </row>
    <row r="10" spans="1:11" s="57" customFormat="1" ht="18.75" customHeight="1" thickBot="1" x14ac:dyDescent="0.25">
      <c r="B10" s="75" t="s">
        <v>11</v>
      </c>
      <c r="C10" s="76"/>
      <c r="D10" s="77">
        <f>SUM(K52:K52)</f>
        <v>0</v>
      </c>
      <c r="F10" s="249" t="s">
        <v>100</v>
      </c>
      <c r="G10" s="250"/>
      <c r="H10" s="250"/>
      <c r="I10" s="251"/>
      <c r="J10" s="59"/>
    </row>
    <row r="11" spans="1:11" s="57" customFormat="1" ht="18.75" customHeight="1" thickBot="1" x14ac:dyDescent="0.25">
      <c r="B11" s="78" t="s">
        <v>12</v>
      </c>
      <c r="C11" s="74"/>
      <c r="D11" s="79">
        <f>D10*0.19</f>
        <v>0</v>
      </c>
      <c r="F11" s="139" t="s">
        <v>99</v>
      </c>
      <c r="G11" s="140"/>
      <c r="H11" s="141" t="s">
        <v>101</v>
      </c>
      <c r="I11" s="142">
        <v>0</v>
      </c>
      <c r="J11" s="59"/>
    </row>
    <row r="12" spans="1:11" s="57" customFormat="1" ht="18.75" customHeight="1" thickBot="1" x14ac:dyDescent="0.25">
      <c r="B12" s="80" t="s">
        <v>13</v>
      </c>
      <c r="C12" s="81"/>
      <c r="D12" s="82">
        <f>D10+D11</f>
        <v>0</v>
      </c>
      <c r="F12" s="143" t="s">
        <v>102</v>
      </c>
      <c r="J12" s="59"/>
    </row>
    <row r="13" spans="1:11" ht="6" customHeight="1" thickBot="1" x14ac:dyDescent="0.25">
      <c r="F13" s="47"/>
      <c r="G13" s="46"/>
      <c r="H13" s="46"/>
      <c r="I13" s="45"/>
    </row>
    <row r="14" spans="1:11" ht="18" customHeight="1" thickBot="1" x14ac:dyDescent="0.25">
      <c r="A14" s="60"/>
      <c r="B14" s="252" t="s">
        <v>15</v>
      </c>
      <c r="C14" s="253"/>
      <c r="D14" s="254"/>
      <c r="G14" s="61"/>
      <c r="H14" s="61"/>
      <c r="I14" s="61"/>
      <c r="J14" s="62"/>
    </row>
    <row r="15" spans="1:11" ht="6" customHeight="1" thickBot="1" x14ac:dyDescent="0.25"/>
    <row r="16" spans="1:11" s="63" customFormat="1" x14ac:dyDescent="0.2">
      <c r="A16" s="83" t="s">
        <v>0</v>
      </c>
      <c r="B16" s="84" t="s">
        <v>77</v>
      </c>
      <c r="C16" s="84" t="s">
        <v>78</v>
      </c>
      <c r="D16" s="85" t="s">
        <v>103</v>
      </c>
      <c r="E16" s="198" t="s">
        <v>80</v>
      </c>
      <c r="F16" s="166" t="s">
        <v>9</v>
      </c>
      <c r="G16" s="195" t="s">
        <v>1</v>
      </c>
      <c r="H16" s="196" t="s">
        <v>234</v>
      </c>
      <c r="I16" s="86" t="s">
        <v>5</v>
      </c>
      <c r="J16" s="197" t="s">
        <v>58</v>
      </c>
      <c r="K16" s="207" t="s">
        <v>8</v>
      </c>
    </row>
    <row r="17" spans="1:11" s="63" customFormat="1" ht="58.9" customHeight="1" thickBot="1" x14ac:dyDescent="0.25">
      <c r="A17" s="87"/>
      <c r="B17" s="88" t="s">
        <v>76</v>
      </c>
      <c r="C17" s="88"/>
      <c r="D17" s="89" t="s">
        <v>79</v>
      </c>
      <c r="E17" s="90" t="s">
        <v>81</v>
      </c>
      <c r="F17" s="91" t="s">
        <v>82</v>
      </c>
      <c r="G17" s="91" t="s">
        <v>104</v>
      </c>
      <c r="H17" s="92" t="s">
        <v>235</v>
      </c>
      <c r="I17" s="93" t="s">
        <v>10</v>
      </c>
      <c r="J17" s="94" t="s">
        <v>92</v>
      </c>
      <c r="K17" s="208" t="s">
        <v>86</v>
      </c>
    </row>
    <row r="18" spans="1:11" ht="3.75" customHeight="1" x14ac:dyDescent="0.2">
      <c r="A18" s="95" t="s">
        <v>6</v>
      </c>
      <c r="B18" s="96" t="s">
        <v>6</v>
      </c>
      <c r="C18" s="96" t="s">
        <v>6</v>
      </c>
      <c r="D18" s="97" t="s">
        <v>6</v>
      </c>
      <c r="E18" s="98" t="s">
        <v>6</v>
      </c>
      <c r="F18" s="97" t="s">
        <v>6</v>
      </c>
      <c r="G18" s="99" t="s">
        <v>6</v>
      </c>
      <c r="H18" s="100" t="s">
        <v>6</v>
      </c>
      <c r="I18" s="101" t="s">
        <v>6</v>
      </c>
      <c r="J18" s="102" t="s">
        <v>6</v>
      </c>
      <c r="K18" s="209" t="s">
        <v>6</v>
      </c>
    </row>
    <row r="19" spans="1:11" ht="38.1" customHeight="1" x14ac:dyDescent="0.2">
      <c r="A19" s="108">
        <v>1</v>
      </c>
      <c r="B19" s="150" t="str">
        <f>'Glasflächen je Objekt'!B7</f>
        <v>Kita Regenbogen</v>
      </c>
      <c r="C19" s="186" t="s">
        <v>147</v>
      </c>
      <c r="D19" s="105">
        <f>'Glasflächen je Objekt'!G7</f>
        <v>157.57</v>
      </c>
      <c r="E19" s="169">
        <v>2</v>
      </c>
      <c r="F19" s="105">
        <f t="shared" ref="F19:F48" si="0">D19*E19</f>
        <v>315.14</v>
      </c>
      <c r="G19" s="170">
        <f t="shared" ref="G19:G48" si="1">GRmR</f>
        <v>0</v>
      </c>
      <c r="H19" s="106">
        <f t="shared" ref="H19:H48" si="2">IF(G19&lt;&gt;0,F19/G19,0)</f>
        <v>0</v>
      </c>
      <c r="I19" s="171">
        <f t="shared" ref="I19:I48" si="3">SVS_GL</f>
        <v>0</v>
      </c>
      <c r="J19" s="107">
        <f t="shared" ref="J19:J48" si="4">K19/F19</f>
        <v>0</v>
      </c>
      <c r="K19" s="210">
        <f t="shared" ref="K19:K48" si="5">H19*$I19</f>
        <v>0</v>
      </c>
    </row>
    <row r="20" spans="1:11" ht="38.1" customHeight="1" x14ac:dyDescent="0.2">
      <c r="A20" s="108">
        <f>A19+1</f>
        <v>2</v>
      </c>
      <c r="B20" s="150" t="str">
        <f>'Glasflächen je Objekt'!B8</f>
        <v>Kita Zauberwald</v>
      </c>
      <c r="C20" s="186" t="s">
        <v>148</v>
      </c>
      <c r="D20" s="105">
        <f>'Glasflächen je Objekt'!G8</f>
        <v>80.069999999999993</v>
      </c>
      <c r="E20" s="169">
        <v>2</v>
      </c>
      <c r="F20" s="105">
        <f t="shared" si="0"/>
        <v>160.13999999999999</v>
      </c>
      <c r="G20" s="170">
        <f t="shared" si="1"/>
        <v>0</v>
      </c>
      <c r="H20" s="106">
        <f t="shared" si="2"/>
        <v>0</v>
      </c>
      <c r="I20" s="171">
        <f t="shared" si="3"/>
        <v>0</v>
      </c>
      <c r="J20" s="107">
        <f t="shared" si="4"/>
        <v>0</v>
      </c>
      <c r="K20" s="210">
        <f t="shared" si="5"/>
        <v>0</v>
      </c>
    </row>
    <row r="21" spans="1:11" ht="38.1" customHeight="1" x14ac:dyDescent="0.2">
      <c r="A21" s="108">
        <f>A20+1</f>
        <v>3</v>
      </c>
      <c r="B21" s="150" t="str">
        <f>'Glasflächen je Objekt'!B9</f>
        <v>Kita Lummerland</v>
      </c>
      <c r="C21" s="186" t="s">
        <v>149</v>
      </c>
      <c r="D21" s="105">
        <f>'Glasflächen je Objekt'!G9</f>
        <v>62.489999999999995</v>
      </c>
      <c r="E21" s="169">
        <v>2</v>
      </c>
      <c r="F21" s="105">
        <f t="shared" si="0"/>
        <v>124.97999999999999</v>
      </c>
      <c r="G21" s="170">
        <f t="shared" si="1"/>
        <v>0</v>
      </c>
      <c r="H21" s="106">
        <f t="shared" si="2"/>
        <v>0</v>
      </c>
      <c r="I21" s="171">
        <f t="shared" si="3"/>
        <v>0</v>
      </c>
      <c r="J21" s="107">
        <f t="shared" si="4"/>
        <v>0</v>
      </c>
      <c r="K21" s="210">
        <f t="shared" si="5"/>
        <v>0</v>
      </c>
    </row>
    <row r="22" spans="1:11" ht="38.1" customHeight="1" x14ac:dyDescent="0.2">
      <c r="A22" s="108">
        <f t="shared" ref="A22:A48" si="6">A21+1</f>
        <v>4</v>
      </c>
      <c r="B22" s="150" t="str">
        <f>'Glasflächen je Objekt'!B10</f>
        <v>Kita Maulwurfshügel</v>
      </c>
      <c r="C22" s="186" t="s">
        <v>150</v>
      </c>
      <c r="D22" s="105">
        <f>'Glasflächen je Objekt'!G10</f>
        <v>225.77</v>
      </c>
      <c r="E22" s="169">
        <v>2</v>
      </c>
      <c r="F22" s="105">
        <f t="shared" si="0"/>
        <v>451.54</v>
      </c>
      <c r="G22" s="170">
        <f t="shared" si="1"/>
        <v>0</v>
      </c>
      <c r="H22" s="106">
        <f t="shared" si="2"/>
        <v>0</v>
      </c>
      <c r="I22" s="171">
        <f t="shared" si="3"/>
        <v>0</v>
      </c>
      <c r="J22" s="107">
        <f t="shared" si="4"/>
        <v>0</v>
      </c>
      <c r="K22" s="210">
        <f t="shared" si="5"/>
        <v>0</v>
      </c>
    </row>
    <row r="23" spans="1:11" ht="38.1" customHeight="1" x14ac:dyDescent="0.2">
      <c r="A23" s="108">
        <f t="shared" si="6"/>
        <v>5</v>
      </c>
      <c r="B23" s="150" t="str">
        <f>'Glasflächen je Objekt'!B11</f>
        <v>Kita Bau(m)haus</v>
      </c>
      <c r="C23" s="186" t="s">
        <v>151</v>
      </c>
      <c r="D23" s="105">
        <f>'Glasflächen je Objekt'!G11</f>
        <v>192.50020000000001</v>
      </c>
      <c r="E23" s="169">
        <v>2</v>
      </c>
      <c r="F23" s="105">
        <f t="shared" si="0"/>
        <v>385.00040000000001</v>
      </c>
      <c r="G23" s="170">
        <f t="shared" si="1"/>
        <v>0</v>
      </c>
      <c r="H23" s="106">
        <f t="shared" si="2"/>
        <v>0</v>
      </c>
      <c r="I23" s="171">
        <f t="shared" si="3"/>
        <v>0</v>
      </c>
      <c r="J23" s="107">
        <f t="shared" si="4"/>
        <v>0</v>
      </c>
      <c r="K23" s="210">
        <f t="shared" si="5"/>
        <v>0</v>
      </c>
    </row>
    <row r="24" spans="1:11" ht="38.1" customHeight="1" x14ac:dyDescent="0.2">
      <c r="A24" s="108">
        <f t="shared" si="6"/>
        <v>6</v>
      </c>
      <c r="B24" s="150" t="str">
        <f>'Glasflächen je Objekt'!B12</f>
        <v>Kita Storchennest</v>
      </c>
      <c r="C24" s="186" t="s">
        <v>152</v>
      </c>
      <c r="D24" s="105">
        <f>'Glasflächen je Objekt'!G12</f>
        <v>175.94</v>
      </c>
      <c r="E24" s="169">
        <v>2</v>
      </c>
      <c r="F24" s="105">
        <f t="shared" si="0"/>
        <v>351.88</v>
      </c>
      <c r="G24" s="170">
        <f t="shared" si="1"/>
        <v>0</v>
      </c>
      <c r="H24" s="106">
        <f t="shared" si="2"/>
        <v>0</v>
      </c>
      <c r="I24" s="171">
        <f t="shared" si="3"/>
        <v>0</v>
      </c>
      <c r="J24" s="107">
        <f t="shared" si="4"/>
        <v>0</v>
      </c>
      <c r="K24" s="210">
        <f t="shared" si="5"/>
        <v>0</v>
      </c>
    </row>
    <row r="25" spans="1:11" ht="38.1" customHeight="1" x14ac:dyDescent="0.2">
      <c r="A25" s="108">
        <f t="shared" si="6"/>
        <v>7</v>
      </c>
      <c r="B25" s="150" t="str">
        <f>'Glasflächen je Objekt'!B13</f>
        <v>Krippe Zwergenwald Hohne</v>
      </c>
      <c r="C25" s="186" t="s">
        <v>153</v>
      </c>
      <c r="D25" s="105">
        <f>'Glasflächen je Objekt'!G13</f>
        <v>53.870000000000005</v>
      </c>
      <c r="E25" s="169">
        <v>2</v>
      </c>
      <c r="F25" s="105">
        <f t="shared" si="0"/>
        <v>107.74000000000001</v>
      </c>
      <c r="G25" s="170">
        <f t="shared" si="1"/>
        <v>0</v>
      </c>
      <c r="H25" s="106">
        <f t="shared" si="2"/>
        <v>0</v>
      </c>
      <c r="I25" s="171">
        <f t="shared" si="3"/>
        <v>0</v>
      </c>
      <c r="J25" s="107">
        <f t="shared" si="4"/>
        <v>0</v>
      </c>
      <c r="K25" s="210">
        <f t="shared" si="5"/>
        <v>0</v>
      </c>
    </row>
    <row r="26" spans="1:11" ht="38.1" customHeight="1" x14ac:dyDescent="0.2">
      <c r="A26" s="108">
        <f t="shared" si="6"/>
        <v>8</v>
      </c>
      <c r="B26" s="150" t="str">
        <f>'Glasflächen je Objekt'!B14</f>
        <v>Krippe Südhang</v>
      </c>
      <c r="C26" s="186" t="s">
        <v>154</v>
      </c>
      <c r="D26" s="105">
        <f>'Glasflächen je Objekt'!G14</f>
        <v>100.5</v>
      </c>
      <c r="E26" s="169">
        <v>2</v>
      </c>
      <c r="F26" s="105">
        <f t="shared" si="0"/>
        <v>201</v>
      </c>
      <c r="G26" s="170">
        <f t="shared" si="1"/>
        <v>0</v>
      </c>
      <c r="H26" s="106">
        <f t="shared" si="2"/>
        <v>0</v>
      </c>
      <c r="I26" s="171">
        <f t="shared" si="3"/>
        <v>0</v>
      </c>
      <c r="J26" s="107">
        <f t="shared" si="4"/>
        <v>0</v>
      </c>
      <c r="K26" s="210">
        <f t="shared" si="5"/>
        <v>0</v>
      </c>
    </row>
    <row r="27" spans="1:11" ht="38.1" customHeight="1" x14ac:dyDescent="0.2">
      <c r="A27" s="108">
        <f t="shared" si="6"/>
        <v>9</v>
      </c>
      <c r="B27" s="150" t="str">
        <f>'Glasflächen je Objekt'!B15</f>
        <v>Krippe Wirbelwind</v>
      </c>
      <c r="C27" s="186" t="s">
        <v>155</v>
      </c>
      <c r="D27" s="105">
        <f>'Glasflächen je Objekt'!G15</f>
        <v>100.5</v>
      </c>
      <c r="E27" s="169">
        <v>2</v>
      </c>
      <c r="F27" s="105">
        <f t="shared" si="0"/>
        <v>201</v>
      </c>
      <c r="G27" s="170">
        <f t="shared" si="1"/>
        <v>0</v>
      </c>
      <c r="H27" s="106">
        <f t="shared" si="2"/>
        <v>0</v>
      </c>
      <c r="I27" s="171">
        <f t="shared" si="3"/>
        <v>0</v>
      </c>
      <c r="J27" s="107">
        <f t="shared" si="4"/>
        <v>0</v>
      </c>
      <c r="K27" s="210">
        <f t="shared" si="5"/>
        <v>0</v>
      </c>
    </row>
    <row r="28" spans="1:11" ht="38.1" customHeight="1" x14ac:dyDescent="0.2">
      <c r="A28" s="108">
        <f t="shared" si="6"/>
        <v>10</v>
      </c>
      <c r="B28" s="150" t="str">
        <f>'Glasflächen je Objekt'!B16</f>
        <v>Krippe Waldtiere</v>
      </c>
      <c r="C28" s="186" t="s">
        <v>156</v>
      </c>
      <c r="D28" s="105">
        <f>'Glasflächen je Objekt'!G16</f>
        <v>97.449999999999989</v>
      </c>
      <c r="E28" s="169">
        <v>2</v>
      </c>
      <c r="F28" s="105">
        <f t="shared" si="0"/>
        <v>194.89999999999998</v>
      </c>
      <c r="G28" s="170">
        <f t="shared" si="1"/>
        <v>0</v>
      </c>
      <c r="H28" s="106">
        <f t="shared" si="2"/>
        <v>0</v>
      </c>
      <c r="I28" s="171">
        <f t="shared" si="3"/>
        <v>0</v>
      </c>
      <c r="J28" s="107">
        <f t="shared" si="4"/>
        <v>0</v>
      </c>
      <c r="K28" s="210">
        <f t="shared" si="5"/>
        <v>0</v>
      </c>
    </row>
    <row r="29" spans="1:11" ht="38.1" customHeight="1" x14ac:dyDescent="0.2">
      <c r="A29" s="108">
        <f t="shared" si="6"/>
        <v>11</v>
      </c>
      <c r="B29" s="150" t="str">
        <f>'Glasflächen je Objekt'!B17</f>
        <v>Grundschule Eldingen</v>
      </c>
      <c r="C29" s="186" t="s">
        <v>157</v>
      </c>
      <c r="D29" s="105">
        <f>'Glasflächen je Objekt'!G17</f>
        <v>517.18000000000006</v>
      </c>
      <c r="E29" s="169">
        <v>2</v>
      </c>
      <c r="F29" s="105">
        <f t="shared" si="0"/>
        <v>1034.3600000000001</v>
      </c>
      <c r="G29" s="170">
        <f t="shared" si="1"/>
        <v>0</v>
      </c>
      <c r="H29" s="106">
        <f t="shared" si="2"/>
        <v>0</v>
      </c>
      <c r="I29" s="171">
        <f t="shared" si="3"/>
        <v>0</v>
      </c>
      <c r="J29" s="107">
        <f t="shared" si="4"/>
        <v>0</v>
      </c>
      <c r="K29" s="210">
        <f t="shared" si="5"/>
        <v>0</v>
      </c>
    </row>
    <row r="30" spans="1:11" ht="38.1" customHeight="1" x14ac:dyDescent="0.2">
      <c r="A30" s="108">
        <f t="shared" si="6"/>
        <v>12</v>
      </c>
      <c r="B30" s="150" t="str">
        <f>'Glasflächen je Objekt'!B18</f>
        <v>IKARUS-Grundschule Lachendorf</v>
      </c>
      <c r="C30" s="186" t="s">
        <v>158</v>
      </c>
      <c r="D30" s="105">
        <f>'Glasflächen je Objekt'!G18</f>
        <v>726.27</v>
      </c>
      <c r="E30" s="169">
        <v>2</v>
      </c>
      <c r="F30" s="105">
        <f t="shared" si="0"/>
        <v>1452.54</v>
      </c>
      <c r="G30" s="170">
        <f t="shared" si="1"/>
        <v>0</v>
      </c>
      <c r="H30" s="106">
        <f t="shared" si="2"/>
        <v>0</v>
      </c>
      <c r="I30" s="171">
        <f t="shared" si="3"/>
        <v>0</v>
      </c>
      <c r="J30" s="107">
        <f t="shared" si="4"/>
        <v>0</v>
      </c>
      <c r="K30" s="210">
        <f t="shared" si="5"/>
        <v>0</v>
      </c>
    </row>
    <row r="31" spans="1:11" ht="38.1" customHeight="1" x14ac:dyDescent="0.2">
      <c r="A31" s="108">
        <f t="shared" si="6"/>
        <v>13</v>
      </c>
      <c r="B31" s="150" t="str">
        <f>'Glasflächen je Objekt'!B19</f>
        <v>Wiehetal-Grundschule Hohne</v>
      </c>
      <c r="C31" s="186" t="s">
        <v>159</v>
      </c>
      <c r="D31" s="105">
        <f>'Glasflächen je Objekt'!G19</f>
        <v>592.80299999999988</v>
      </c>
      <c r="E31" s="169">
        <v>2</v>
      </c>
      <c r="F31" s="105">
        <f t="shared" si="0"/>
        <v>1185.6059999999998</v>
      </c>
      <c r="G31" s="170">
        <f t="shared" si="1"/>
        <v>0</v>
      </c>
      <c r="H31" s="106">
        <f t="shared" si="2"/>
        <v>0</v>
      </c>
      <c r="I31" s="171">
        <f t="shared" si="3"/>
        <v>0</v>
      </c>
      <c r="J31" s="107">
        <f t="shared" si="4"/>
        <v>0</v>
      </c>
      <c r="K31" s="210">
        <f t="shared" si="5"/>
        <v>0</v>
      </c>
    </row>
    <row r="32" spans="1:11" ht="38.1" customHeight="1" x14ac:dyDescent="0.2">
      <c r="A32" s="108">
        <f t="shared" si="6"/>
        <v>14</v>
      </c>
      <c r="B32" s="150" t="str">
        <f>'Glasflächen je Objekt'!B20</f>
        <v>Turnhalle Eldingen</v>
      </c>
      <c r="C32" s="186" t="s">
        <v>157</v>
      </c>
      <c r="D32" s="105">
        <f>'Glasflächen je Objekt'!G20</f>
        <v>99.05</v>
      </c>
      <c r="E32" s="169">
        <v>2</v>
      </c>
      <c r="F32" s="105">
        <f t="shared" si="0"/>
        <v>198.1</v>
      </c>
      <c r="G32" s="170">
        <f t="shared" si="1"/>
        <v>0</v>
      </c>
      <c r="H32" s="106">
        <f t="shared" si="2"/>
        <v>0</v>
      </c>
      <c r="I32" s="171">
        <f t="shared" si="3"/>
        <v>0</v>
      </c>
      <c r="J32" s="107">
        <f t="shared" si="4"/>
        <v>0</v>
      </c>
      <c r="K32" s="210">
        <f t="shared" si="5"/>
        <v>0</v>
      </c>
    </row>
    <row r="33" spans="1:11" ht="38.1" customHeight="1" x14ac:dyDescent="0.2">
      <c r="A33" s="108">
        <f t="shared" si="6"/>
        <v>15</v>
      </c>
      <c r="B33" s="150" t="str">
        <f>'Glasflächen je Objekt'!B21</f>
        <v>Turnhalle Lachendorf</v>
      </c>
      <c r="C33" s="186" t="s">
        <v>158</v>
      </c>
      <c r="D33" s="105">
        <f>'Glasflächen je Objekt'!G21</f>
        <v>389.77</v>
      </c>
      <c r="E33" s="169">
        <v>2</v>
      </c>
      <c r="F33" s="105">
        <f t="shared" si="0"/>
        <v>779.54</v>
      </c>
      <c r="G33" s="170">
        <f t="shared" si="1"/>
        <v>0</v>
      </c>
      <c r="H33" s="106">
        <f t="shared" si="2"/>
        <v>0</v>
      </c>
      <c r="I33" s="171">
        <f t="shared" si="3"/>
        <v>0</v>
      </c>
      <c r="J33" s="107">
        <f t="shared" si="4"/>
        <v>0</v>
      </c>
      <c r="K33" s="210">
        <f t="shared" si="5"/>
        <v>0</v>
      </c>
    </row>
    <row r="34" spans="1:11" ht="38.1" customHeight="1" x14ac:dyDescent="0.2">
      <c r="A34" s="108">
        <f t="shared" si="6"/>
        <v>16</v>
      </c>
      <c r="B34" s="150" t="str">
        <f>'Glasflächen je Objekt'!B22</f>
        <v>Turnhalle Hohne</v>
      </c>
      <c r="C34" s="186" t="s">
        <v>159</v>
      </c>
      <c r="D34" s="105">
        <f>'Glasflächen je Objekt'!G22</f>
        <v>65.28</v>
      </c>
      <c r="E34" s="169">
        <v>2</v>
      </c>
      <c r="F34" s="105">
        <f t="shared" si="0"/>
        <v>130.56</v>
      </c>
      <c r="G34" s="170">
        <f t="shared" si="1"/>
        <v>0</v>
      </c>
      <c r="H34" s="106">
        <f t="shared" si="2"/>
        <v>0</v>
      </c>
      <c r="I34" s="171">
        <f t="shared" si="3"/>
        <v>0</v>
      </c>
      <c r="J34" s="107">
        <f t="shared" si="4"/>
        <v>0</v>
      </c>
      <c r="K34" s="210">
        <f t="shared" si="5"/>
        <v>0</v>
      </c>
    </row>
    <row r="35" spans="1:11" ht="38.1" customHeight="1" x14ac:dyDescent="0.2">
      <c r="A35" s="108">
        <f t="shared" si="6"/>
        <v>17</v>
      </c>
      <c r="B35" s="150" t="str">
        <f>'Glasflächen je Objekt'!B23</f>
        <v>Feuerwehr Lachendorf</v>
      </c>
      <c r="C35" s="186" t="s">
        <v>160</v>
      </c>
      <c r="D35" s="105">
        <f>'Glasflächen je Objekt'!G23</f>
        <v>197.09</v>
      </c>
      <c r="E35" s="169">
        <v>2</v>
      </c>
      <c r="F35" s="105">
        <f t="shared" si="0"/>
        <v>394.18</v>
      </c>
      <c r="G35" s="170">
        <f t="shared" si="1"/>
        <v>0</v>
      </c>
      <c r="H35" s="106">
        <f t="shared" si="2"/>
        <v>0</v>
      </c>
      <c r="I35" s="171">
        <f t="shared" si="3"/>
        <v>0</v>
      </c>
      <c r="J35" s="107">
        <f t="shared" si="4"/>
        <v>0</v>
      </c>
      <c r="K35" s="210">
        <f t="shared" si="5"/>
        <v>0</v>
      </c>
    </row>
    <row r="36" spans="1:11" ht="38.1" customHeight="1" x14ac:dyDescent="0.2">
      <c r="A36" s="108">
        <f t="shared" si="6"/>
        <v>18</v>
      </c>
      <c r="B36" s="150" t="str">
        <f>'Glasflächen je Objekt'!B24</f>
        <v>Feuerwehr Ahnsbeck</v>
      </c>
      <c r="C36" s="186" t="s">
        <v>161</v>
      </c>
      <c r="D36" s="105">
        <f>'Glasflächen je Objekt'!G24</f>
        <v>13.969999999999999</v>
      </c>
      <c r="E36" s="169">
        <v>2</v>
      </c>
      <c r="F36" s="105">
        <f t="shared" si="0"/>
        <v>27.939999999999998</v>
      </c>
      <c r="G36" s="170">
        <f t="shared" si="1"/>
        <v>0</v>
      </c>
      <c r="H36" s="106">
        <f t="shared" si="2"/>
        <v>0</v>
      </c>
      <c r="I36" s="171">
        <f t="shared" si="3"/>
        <v>0</v>
      </c>
      <c r="J36" s="107">
        <f t="shared" si="4"/>
        <v>0</v>
      </c>
      <c r="K36" s="210">
        <f t="shared" si="5"/>
        <v>0</v>
      </c>
    </row>
    <row r="37" spans="1:11" ht="38.1" customHeight="1" x14ac:dyDescent="0.2">
      <c r="A37" s="108">
        <f t="shared" si="6"/>
        <v>19</v>
      </c>
      <c r="B37" s="150" t="str">
        <f>'Glasflächen je Objekt'!B25</f>
        <v>Feuerwehr Bargfeld</v>
      </c>
      <c r="C37" s="186" t="s">
        <v>162</v>
      </c>
      <c r="D37" s="105">
        <f>'Glasflächen je Objekt'!G25</f>
        <v>4.83</v>
      </c>
      <c r="E37" s="169">
        <v>2</v>
      </c>
      <c r="F37" s="105">
        <f t="shared" si="0"/>
        <v>9.66</v>
      </c>
      <c r="G37" s="170">
        <f t="shared" si="1"/>
        <v>0</v>
      </c>
      <c r="H37" s="106">
        <f t="shared" si="2"/>
        <v>0</v>
      </c>
      <c r="I37" s="171">
        <f t="shared" si="3"/>
        <v>0</v>
      </c>
      <c r="J37" s="107">
        <f t="shared" si="4"/>
        <v>0</v>
      </c>
      <c r="K37" s="210">
        <f t="shared" si="5"/>
        <v>0</v>
      </c>
    </row>
    <row r="38" spans="1:11" ht="38.1" customHeight="1" x14ac:dyDescent="0.2">
      <c r="A38" s="108">
        <f t="shared" si="6"/>
        <v>20</v>
      </c>
      <c r="B38" s="150" t="str">
        <f>'Glasflächen je Objekt'!B26</f>
        <v>Feuerwehr Beedenbostel</v>
      </c>
      <c r="C38" s="186" t="s">
        <v>148</v>
      </c>
      <c r="D38" s="105">
        <f>'Glasflächen je Objekt'!G26</f>
        <v>15.32</v>
      </c>
      <c r="E38" s="169">
        <v>2</v>
      </c>
      <c r="F38" s="105">
        <f t="shared" si="0"/>
        <v>30.64</v>
      </c>
      <c r="G38" s="170">
        <f t="shared" si="1"/>
        <v>0</v>
      </c>
      <c r="H38" s="106">
        <f t="shared" si="2"/>
        <v>0</v>
      </c>
      <c r="I38" s="171">
        <f t="shared" si="3"/>
        <v>0</v>
      </c>
      <c r="J38" s="107">
        <f t="shared" si="4"/>
        <v>0</v>
      </c>
      <c r="K38" s="210">
        <f t="shared" si="5"/>
        <v>0</v>
      </c>
    </row>
    <row r="39" spans="1:11" ht="38.1" customHeight="1" x14ac:dyDescent="0.2">
      <c r="A39" s="108">
        <f t="shared" si="6"/>
        <v>21</v>
      </c>
      <c r="B39" s="150" t="str">
        <f>'Glasflächen je Objekt'!B27</f>
        <v>Feuerwehr Eldingen</v>
      </c>
      <c r="C39" s="186" t="s">
        <v>157</v>
      </c>
      <c r="D39" s="105">
        <f>'Glasflächen je Objekt'!G27</f>
        <v>9.5500000000000007</v>
      </c>
      <c r="E39" s="169">
        <v>2</v>
      </c>
      <c r="F39" s="105">
        <f t="shared" si="0"/>
        <v>19.100000000000001</v>
      </c>
      <c r="G39" s="170">
        <f t="shared" si="1"/>
        <v>0</v>
      </c>
      <c r="H39" s="106">
        <f t="shared" si="2"/>
        <v>0</v>
      </c>
      <c r="I39" s="171">
        <f t="shared" si="3"/>
        <v>0</v>
      </c>
      <c r="J39" s="107">
        <f t="shared" si="4"/>
        <v>0</v>
      </c>
      <c r="K39" s="210">
        <f t="shared" si="5"/>
        <v>0</v>
      </c>
    </row>
    <row r="40" spans="1:11" ht="38.1" customHeight="1" x14ac:dyDescent="0.2">
      <c r="A40" s="108">
        <f t="shared" si="6"/>
        <v>22</v>
      </c>
      <c r="B40" s="150" t="str">
        <f>'Glasflächen je Objekt'!B28</f>
        <v>Feuerwehr Gockenholz</v>
      </c>
      <c r="C40" s="186" t="s">
        <v>163</v>
      </c>
      <c r="D40" s="105">
        <f>'Glasflächen je Objekt'!G28</f>
        <v>3.2100000000000004</v>
      </c>
      <c r="E40" s="169">
        <v>2</v>
      </c>
      <c r="F40" s="105">
        <f t="shared" si="0"/>
        <v>6.4200000000000008</v>
      </c>
      <c r="G40" s="170">
        <f t="shared" si="1"/>
        <v>0</v>
      </c>
      <c r="H40" s="106">
        <f t="shared" si="2"/>
        <v>0</v>
      </c>
      <c r="I40" s="171">
        <f t="shared" si="3"/>
        <v>0</v>
      </c>
      <c r="J40" s="107">
        <f t="shared" si="4"/>
        <v>0</v>
      </c>
      <c r="K40" s="210">
        <f t="shared" si="5"/>
        <v>0</v>
      </c>
    </row>
    <row r="41" spans="1:11" ht="38.1" customHeight="1" x14ac:dyDescent="0.2">
      <c r="A41" s="108">
        <f t="shared" si="6"/>
        <v>23</v>
      </c>
      <c r="B41" s="150" t="str">
        <f>'Glasflächen je Objekt'!B29</f>
        <v>Feuerwehr Hohne</v>
      </c>
      <c r="C41" s="186" t="s">
        <v>164</v>
      </c>
      <c r="D41" s="105">
        <f>'Glasflächen je Objekt'!G29</f>
        <v>22.32</v>
      </c>
      <c r="E41" s="169">
        <v>2</v>
      </c>
      <c r="F41" s="105">
        <f t="shared" si="0"/>
        <v>44.64</v>
      </c>
      <c r="G41" s="170">
        <f t="shared" si="1"/>
        <v>0</v>
      </c>
      <c r="H41" s="106">
        <f t="shared" si="2"/>
        <v>0</v>
      </c>
      <c r="I41" s="171">
        <f t="shared" si="3"/>
        <v>0</v>
      </c>
      <c r="J41" s="107">
        <f t="shared" si="4"/>
        <v>0</v>
      </c>
      <c r="K41" s="210">
        <f t="shared" si="5"/>
        <v>0</v>
      </c>
    </row>
    <row r="42" spans="1:11" ht="38.1" customHeight="1" x14ac:dyDescent="0.2">
      <c r="A42" s="108">
        <f t="shared" si="6"/>
        <v>24</v>
      </c>
      <c r="B42" s="150" t="str">
        <f>'Glasflächen je Objekt'!B30</f>
        <v>Feuerwehr Hohnhorst</v>
      </c>
      <c r="C42" s="186" t="s">
        <v>165</v>
      </c>
      <c r="D42" s="105">
        <f>'Glasflächen je Objekt'!G30</f>
        <v>3.12</v>
      </c>
      <c r="E42" s="169">
        <v>2</v>
      </c>
      <c r="F42" s="105">
        <f t="shared" si="0"/>
        <v>6.24</v>
      </c>
      <c r="G42" s="170">
        <f t="shared" si="1"/>
        <v>0</v>
      </c>
      <c r="H42" s="106">
        <f t="shared" si="2"/>
        <v>0</v>
      </c>
      <c r="I42" s="171">
        <f t="shared" si="3"/>
        <v>0</v>
      </c>
      <c r="J42" s="107">
        <f t="shared" si="4"/>
        <v>0</v>
      </c>
      <c r="K42" s="210">
        <f t="shared" si="5"/>
        <v>0</v>
      </c>
    </row>
    <row r="43" spans="1:11" ht="38.1" customHeight="1" x14ac:dyDescent="0.2">
      <c r="A43" s="108">
        <f t="shared" si="6"/>
        <v>25</v>
      </c>
      <c r="B43" s="150" t="str">
        <f>'Glasflächen je Objekt'!B31</f>
        <v>Bauhof</v>
      </c>
      <c r="C43" s="186" t="s">
        <v>176</v>
      </c>
      <c r="D43" s="105">
        <f>'Glasflächen je Objekt'!G31</f>
        <v>39.57</v>
      </c>
      <c r="E43" s="169">
        <v>2</v>
      </c>
      <c r="F43" s="105">
        <f>D43*E43</f>
        <v>79.14</v>
      </c>
      <c r="G43" s="170">
        <f t="shared" si="1"/>
        <v>0</v>
      </c>
      <c r="H43" s="106">
        <f>IF(G43&lt;&gt;0,F43/G43,0)</f>
        <v>0</v>
      </c>
      <c r="I43" s="171">
        <f t="shared" si="3"/>
        <v>0</v>
      </c>
      <c r="J43" s="107">
        <f>K43/F43</f>
        <v>0</v>
      </c>
      <c r="K43" s="210">
        <f>H43*$I43</f>
        <v>0</v>
      </c>
    </row>
    <row r="44" spans="1:11" ht="38.1" customHeight="1" x14ac:dyDescent="0.2">
      <c r="A44" s="108">
        <f t="shared" si="6"/>
        <v>26</v>
      </c>
      <c r="B44" s="150" t="str">
        <f>'Glasflächen je Objekt'!B32</f>
        <v>Rathaus</v>
      </c>
      <c r="C44" s="186" t="s">
        <v>166</v>
      </c>
      <c r="D44" s="105">
        <f>'Glasflächen je Objekt'!G32</f>
        <v>142.02000000000004</v>
      </c>
      <c r="E44" s="169">
        <v>2</v>
      </c>
      <c r="F44" s="105">
        <f t="shared" si="0"/>
        <v>284.04000000000008</v>
      </c>
      <c r="G44" s="170">
        <f t="shared" si="1"/>
        <v>0</v>
      </c>
      <c r="H44" s="106">
        <f t="shared" si="2"/>
        <v>0</v>
      </c>
      <c r="I44" s="171">
        <f t="shared" si="3"/>
        <v>0</v>
      </c>
      <c r="J44" s="107">
        <f t="shared" si="4"/>
        <v>0</v>
      </c>
      <c r="K44" s="210">
        <f t="shared" si="5"/>
        <v>0</v>
      </c>
    </row>
    <row r="45" spans="1:11" ht="38.1" customHeight="1" x14ac:dyDescent="0.2">
      <c r="A45" s="108">
        <f t="shared" si="6"/>
        <v>27</v>
      </c>
      <c r="B45" s="150" t="str">
        <f>'Glasflächen je Objekt'!B33</f>
        <v>Familienzentrum</v>
      </c>
      <c r="C45" s="186" t="s">
        <v>172</v>
      </c>
      <c r="D45" s="105">
        <f>'Glasflächen je Objekt'!G33</f>
        <v>25.32</v>
      </c>
      <c r="E45" s="169">
        <v>2</v>
      </c>
      <c r="F45" s="105">
        <f t="shared" si="0"/>
        <v>50.64</v>
      </c>
      <c r="G45" s="170">
        <f t="shared" si="1"/>
        <v>0</v>
      </c>
      <c r="H45" s="106">
        <f t="shared" si="2"/>
        <v>0</v>
      </c>
      <c r="I45" s="171">
        <f t="shared" si="3"/>
        <v>0</v>
      </c>
      <c r="J45" s="107">
        <f t="shared" si="4"/>
        <v>0</v>
      </c>
      <c r="K45" s="210">
        <f t="shared" si="5"/>
        <v>0</v>
      </c>
    </row>
    <row r="46" spans="1:11" ht="38.1" customHeight="1" x14ac:dyDescent="0.2">
      <c r="A46" s="108">
        <f t="shared" si="6"/>
        <v>28</v>
      </c>
      <c r="B46" s="150" t="str">
        <f>'Glasflächen je Objekt'!B34</f>
        <v>Sozioökonomisches Zentrum</v>
      </c>
      <c r="C46" s="186" t="s">
        <v>167</v>
      </c>
      <c r="D46" s="105">
        <f>'Glasflächen je Objekt'!G34</f>
        <v>26.271549999999998</v>
      </c>
      <c r="E46" s="169">
        <v>2</v>
      </c>
      <c r="F46" s="105">
        <f t="shared" si="0"/>
        <v>52.543099999999995</v>
      </c>
      <c r="G46" s="170">
        <f t="shared" si="1"/>
        <v>0</v>
      </c>
      <c r="H46" s="106">
        <f t="shared" si="2"/>
        <v>0</v>
      </c>
      <c r="I46" s="171">
        <f t="shared" si="3"/>
        <v>0</v>
      </c>
      <c r="J46" s="107">
        <f t="shared" si="4"/>
        <v>0</v>
      </c>
      <c r="K46" s="210">
        <f t="shared" si="5"/>
        <v>0</v>
      </c>
    </row>
    <row r="47" spans="1:11" ht="38.1" customHeight="1" x14ac:dyDescent="0.2">
      <c r="A47" s="108">
        <f t="shared" si="6"/>
        <v>29</v>
      </c>
      <c r="B47" s="150" t="str">
        <f>'Glasflächen je Objekt'!B35</f>
        <v>Olen Drallen Hoff</v>
      </c>
      <c r="C47" s="186" t="s">
        <v>168</v>
      </c>
      <c r="D47" s="105">
        <f>'Glasflächen je Objekt'!G35</f>
        <v>53.97999999999999</v>
      </c>
      <c r="E47" s="169">
        <v>2</v>
      </c>
      <c r="F47" s="105">
        <f t="shared" si="0"/>
        <v>107.95999999999998</v>
      </c>
      <c r="G47" s="170">
        <f t="shared" si="1"/>
        <v>0</v>
      </c>
      <c r="H47" s="106">
        <f t="shared" si="2"/>
        <v>0</v>
      </c>
      <c r="I47" s="171">
        <f t="shared" si="3"/>
        <v>0</v>
      </c>
      <c r="J47" s="107">
        <f t="shared" si="4"/>
        <v>0</v>
      </c>
      <c r="K47" s="210">
        <f t="shared" si="5"/>
        <v>0</v>
      </c>
    </row>
    <row r="48" spans="1:11" ht="38.1" customHeight="1" x14ac:dyDescent="0.2">
      <c r="A48" s="108">
        <f t="shared" si="6"/>
        <v>30</v>
      </c>
      <c r="B48" s="150" t="str">
        <f>'Glasflächen je Objekt'!B36</f>
        <v>Dorfgemeinschaftshaus Beedenbostel</v>
      </c>
      <c r="C48" s="186" t="s">
        <v>148</v>
      </c>
      <c r="D48" s="105">
        <f>'Glasflächen je Objekt'!G36</f>
        <v>79.290000000000006</v>
      </c>
      <c r="E48" s="169">
        <v>2</v>
      </c>
      <c r="F48" s="105">
        <f t="shared" si="0"/>
        <v>158.58000000000001</v>
      </c>
      <c r="G48" s="170">
        <f t="shared" si="1"/>
        <v>0</v>
      </c>
      <c r="H48" s="106">
        <f t="shared" si="2"/>
        <v>0</v>
      </c>
      <c r="I48" s="171">
        <f t="shared" si="3"/>
        <v>0</v>
      </c>
      <c r="J48" s="107">
        <f t="shared" si="4"/>
        <v>0</v>
      </c>
      <c r="K48" s="210">
        <f t="shared" si="5"/>
        <v>0</v>
      </c>
    </row>
    <row r="49" spans="1:11" ht="3.75" customHeight="1" x14ac:dyDescent="0.2">
      <c r="A49" s="108"/>
      <c r="B49" s="110" t="s">
        <v>6</v>
      </c>
      <c r="C49" s="110" t="s">
        <v>6</v>
      </c>
      <c r="D49" s="111" t="s">
        <v>6</v>
      </c>
      <c r="E49" s="112" t="s">
        <v>6</v>
      </c>
      <c r="F49" s="111" t="s">
        <v>6</v>
      </c>
      <c r="G49" s="111"/>
      <c r="H49" s="111"/>
      <c r="I49" s="113" t="s">
        <v>6</v>
      </c>
      <c r="J49" s="114" t="s">
        <v>6</v>
      </c>
      <c r="K49" s="211" t="s">
        <v>6</v>
      </c>
    </row>
    <row r="50" spans="1:11" ht="38.1" customHeight="1" x14ac:dyDescent="0.2">
      <c r="A50" s="108">
        <f>A48+1</f>
        <v>31</v>
      </c>
      <c r="B50" s="109" t="s">
        <v>59</v>
      </c>
      <c r="C50" s="109" t="s">
        <v>60</v>
      </c>
      <c r="D50" s="115" t="s">
        <v>61</v>
      </c>
      <c r="E50" s="39">
        <v>0</v>
      </c>
      <c r="F50" s="105"/>
      <c r="G50" s="104"/>
      <c r="H50" s="116"/>
      <c r="I50" s="40">
        <v>0</v>
      </c>
      <c r="J50" s="107"/>
      <c r="K50" s="210">
        <f>E50*$I50</f>
        <v>0</v>
      </c>
    </row>
    <row r="51" spans="1:11" ht="3.75" customHeight="1" thickBot="1" x14ac:dyDescent="0.25">
      <c r="A51" s="117"/>
      <c r="B51" s="118"/>
      <c r="C51" s="118"/>
      <c r="D51" s="119"/>
      <c r="E51" s="120"/>
      <c r="F51" s="119"/>
      <c r="G51" s="121"/>
      <c r="H51" s="122"/>
      <c r="I51" s="123"/>
      <c r="J51" s="124"/>
      <c r="K51" s="212"/>
    </row>
    <row r="52" spans="1:11" s="60" customFormat="1" ht="25.5" customHeight="1" thickBot="1" x14ac:dyDescent="0.25">
      <c r="A52" s="125" t="s">
        <v>88</v>
      </c>
      <c r="B52" s="126"/>
      <c r="C52" s="127"/>
      <c r="D52" s="128">
        <f>SUBTOTAL(9,D19:D49)</f>
        <v>4272.8747500000009</v>
      </c>
      <c r="E52" s="129"/>
      <c r="F52" s="128">
        <f>SUBTOTAL(9,F19:F49)</f>
        <v>8545.7495000000017</v>
      </c>
      <c r="G52" s="130" t="e">
        <f>F52/H52</f>
        <v>#DIV/0!</v>
      </c>
      <c r="H52" s="131">
        <f>SUBTOTAL(9,H19:H49)</f>
        <v>0</v>
      </c>
      <c r="I52" s="132"/>
      <c r="J52" s="133">
        <f>K52/F52</f>
        <v>0</v>
      </c>
      <c r="K52" s="213">
        <f>SUBTOTAL(9,K19:K51)</f>
        <v>0</v>
      </c>
    </row>
    <row r="53" spans="1:11" ht="13.5" thickBot="1" x14ac:dyDescent="0.25"/>
    <row r="54" spans="1:11" ht="18" customHeight="1" thickBot="1" x14ac:dyDescent="0.25">
      <c r="B54" s="255" t="s">
        <v>57</v>
      </c>
      <c r="C54" s="256"/>
      <c r="D54" s="256"/>
      <c r="E54" s="256"/>
      <c r="F54" s="256"/>
      <c r="G54" s="256"/>
      <c r="H54" s="256"/>
      <c r="I54" s="256"/>
      <c r="J54" s="257"/>
    </row>
    <row r="55" spans="1:11" ht="25.35" customHeight="1" x14ac:dyDescent="0.2">
      <c r="B55" s="258" t="s">
        <v>105</v>
      </c>
      <c r="C55" s="259"/>
      <c r="D55" s="259"/>
      <c r="E55" s="259"/>
      <c r="F55" s="259"/>
      <c r="G55" s="259"/>
      <c r="H55" s="259"/>
      <c r="I55" s="259"/>
      <c r="J55" s="260"/>
    </row>
    <row r="56" spans="1:11" ht="105" customHeight="1" x14ac:dyDescent="0.2">
      <c r="B56" s="243" t="s">
        <v>169</v>
      </c>
      <c r="C56" s="244"/>
      <c r="D56" s="244"/>
      <c r="E56" s="244"/>
      <c r="F56" s="244"/>
      <c r="G56" s="244"/>
      <c r="H56" s="244"/>
      <c r="I56" s="244"/>
      <c r="J56" s="245"/>
    </row>
    <row r="57" spans="1:11" ht="87" customHeight="1" x14ac:dyDescent="0.2">
      <c r="B57" s="243" t="s">
        <v>170</v>
      </c>
      <c r="C57" s="244"/>
      <c r="D57" s="244"/>
      <c r="E57" s="244"/>
      <c r="F57" s="244"/>
      <c r="G57" s="244"/>
      <c r="H57" s="244"/>
      <c r="I57" s="244"/>
      <c r="J57" s="245"/>
    </row>
    <row r="58" spans="1:11" ht="25.35" customHeight="1" thickBot="1" x14ac:dyDescent="0.25">
      <c r="B58" s="246" t="s">
        <v>233</v>
      </c>
      <c r="C58" s="247"/>
      <c r="D58" s="247"/>
      <c r="E58" s="247"/>
      <c r="F58" s="247"/>
      <c r="G58" s="247"/>
      <c r="H58" s="247"/>
      <c r="I58" s="247"/>
      <c r="J58" s="248"/>
    </row>
    <row r="59" spans="1:11" x14ac:dyDescent="0.2">
      <c r="F59" s="47"/>
      <c r="G59" s="47"/>
      <c r="H59" s="47"/>
      <c r="I59" s="46"/>
      <c r="J59" s="48"/>
      <c r="K59" s="49"/>
    </row>
    <row r="60" spans="1:11" x14ac:dyDescent="0.2">
      <c r="F60" s="47"/>
      <c r="G60" s="47"/>
      <c r="H60" s="47"/>
      <c r="I60" s="46"/>
      <c r="J60" s="48"/>
      <c r="K60" s="49"/>
    </row>
    <row r="61" spans="1:11" x14ac:dyDescent="0.2">
      <c r="F61" s="47"/>
      <c r="G61" s="47"/>
      <c r="H61" s="47"/>
    </row>
  </sheetData>
  <sheetProtection algorithmName="SHA-512" hashValue="oVviJU9XVXpbpP8OyRhCty1w6UJNKikh6L9i5rX9/LlyM+VVEO4Vq+EMwBIYqSrJIpbE9v503WKLnwkWNVdC9Q==" saltValue="3qArErxeRBFEefxSt7m8CA==" spinCount="100000" sheet="1" autoFilter="0"/>
  <autoFilter ref="A17:K50" xr:uid="{00000000-0009-0000-0000-000002000000}"/>
  <mergeCells count="7">
    <mergeCell ref="B57:J57"/>
    <mergeCell ref="B58:J58"/>
    <mergeCell ref="F10:I10"/>
    <mergeCell ref="B14:D14"/>
    <mergeCell ref="B54:J54"/>
    <mergeCell ref="B55:J55"/>
    <mergeCell ref="B56:J56"/>
  </mergeCells>
  <phoneticPr fontId="3" type="noConversion"/>
  <conditionalFormatting sqref="E19:E48">
    <cfRule type="cellIs" dxfId="0" priority="3" stopIfTrue="1" operator="equal">
      <formula>0</formula>
    </cfRule>
  </conditionalFormatting>
  <hyperlinks>
    <hyperlink ref="B14:D14" location="Angebotsübersicht!A1" display="Zur Angebotsübersicht" xr:uid="{00000000-0004-0000-0200-000000000000}"/>
  </hyperlinks>
  <printOptions horizontalCentered="1"/>
  <pageMargins left="0.39370078740157483" right="0.35433070866141736" top="0.31496062992125984" bottom="0.45" header="0.19685039370078741" footer="0.19685039370078741"/>
  <pageSetup paperSize="9" scale="57" fitToHeight="0" orientation="landscape" r:id="rId1"/>
  <headerFooter alignWithMargins="0">
    <oddFooter>&amp;L&amp;8Ausschreibung Glasreinigung
&amp;A&amp;R&amp;8© Lean Consulting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9"/>
  <sheetViews>
    <sheetView workbookViewId="0">
      <pane ySplit="6" topLeftCell="A7" activePane="bottomLeft" state="frozen"/>
      <selection pane="bottomLeft" activeCell="A7" sqref="A7"/>
    </sheetView>
  </sheetViews>
  <sheetFormatPr baseColWidth="10" defaultRowHeight="12.75" x14ac:dyDescent="0.2"/>
  <cols>
    <col min="1" max="1" width="4.85546875" bestFit="1" customWidth="1"/>
    <col min="2" max="2" width="33.140625" customWidth="1"/>
    <col min="3" max="7" width="22.42578125" customWidth="1"/>
  </cols>
  <sheetData>
    <row r="1" spans="1:17" s="45" customFormat="1" ht="10.15" customHeight="1" thickBot="1" x14ac:dyDescent="0.25">
      <c r="D1" s="46"/>
      <c r="E1" s="47"/>
      <c r="F1" s="47"/>
      <c r="G1" s="46"/>
      <c r="H1" s="46"/>
      <c r="I1" s="48"/>
      <c r="J1" s="48"/>
      <c r="K1" s="49"/>
      <c r="L1" s="49"/>
      <c r="M1" s="50"/>
      <c r="N1" s="50"/>
      <c r="O1" s="50"/>
      <c r="P1" s="50"/>
      <c r="Q1" s="50"/>
    </row>
    <row r="2" spans="1:17" s="51" customFormat="1" ht="25.5" customHeight="1" thickBot="1" x14ac:dyDescent="0.25">
      <c r="B2" s="52" t="s">
        <v>144</v>
      </c>
      <c r="C2" s="54"/>
      <c r="F2" s="168" t="s">
        <v>112</v>
      </c>
      <c r="G2" s="55"/>
      <c r="H2" s="55"/>
      <c r="I2" s="55"/>
      <c r="J2" s="55"/>
      <c r="K2" s="55"/>
      <c r="L2" s="55"/>
      <c r="M2" s="55"/>
      <c r="P2" s="56"/>
      <c r="Q2" s="56"/>
    </row>
    <row r="3" spans="1:17" s="45" customFormat="1" ht="14.25" x14ac:dyDescent="0.2">
      <c r="D3" s="46"/>
      <c r="F3" s="23" t="s">
        <v>145</v>
      </c>
      <c r="G3" s="46"/>
      <c r="H3" s="46"/>
      <c r="I3" s="48"/>
      <c r="J3" s="48"/>
      <c r="K3" s="49"/>
      <c r="L3" s="49"/>
      <c r="M3" s="50"/>
      <c r="N3" s="50"/>
      <c r="P3" s="50"/>
      <c r="Q3" s="50"/>
    </row>
    <row r="4" spans="1:17" ht="10.15" customHeight="1" thickBot="1" x14ac:dyDescent="0.25"/>
    <row r="5" spans="1:17" ht="15" customHeight="1" x14ac:dyDescent="0.2">
      <c r="A5" s="83" t="s">
        <v>0</v>
      </c>
      <c r="B5" s="84" t="s">
        <v>77</v>
      </c>
      <c r="C5" s="85" t="s">
        <v>113</v>
      </c>
      <c r="D5" s="85" t="s">
        <v>114</v>
      </c>
      <c r="E5" s="85" t="s">
        <v>115</v>
      </c>
      <c r="F5" s="166" t="s">
        <v>146</v>
      </c>
      <c r="G5" s="174" t="s">
        <v>103</v>
      </c>
    </row>
    <row r="6" spans="1:17" ht="15" customHeight="1" thickBot="1" x14ac:dyDescent="0.25">
      <c r="A6" s="87"/>
      <c r="B6" s="88" t="s">
        <v>76</v>
      </c>
      <c r="C6" s="89" t="s">
        <v>79</v>
      </c>
      <c r="D6" s="89" t="s">
        <v>79</v>
      </c>
      <c r="E6" s="89" t="s">
        <v>79</v>
      </c>
      <c r="F6" s="172" t="s">
        <v>79</v>
      </c>
      <c r="G6" s="175" t="s">
        <v>79</v>
      </c>
    </row>
    <row r="7" spans="1:17" ht="18" customHeight="1" x14ac:dyDescent="0.2">
      <c r="A7" s="103">
        <v>1</v>
      </c>
      <c r="B7" s="149" t="s">
        <v>116</v>
      </c>
      <c r="C7" s="104">
        <v>106.53999999999999</v>
      </c>
      <c r="D7" s="104">
        <v>37.94</v>
      </c>
      <c r="E7" s="104">
        <v>0</v>
      </c>
      <c r="F7" s="173">
        <v>13.089999999999998</v>
      </c>
      <c r="G7" s="176">
        <f>SUM(C7:F7)</f>
        <v>157.57</v>
      </c>
    </row>
    <row r="8" spans="1:17" ht="18" customHeight="1" x14ac:dyDescent="0.2">
      <c r="A8" s="108">
        <f>A7+1</f>
        <v>2</v>
      </c>
      <c r="B8" s="149" t="s">
        <v>117</v>
      </c>
      <c r="C8" s="104">
        <v>61.12</v>
      </c>
      <c r="D8" s="104">
        <v>11.85</v>
      </c>
      <c r="E8" s="104">
        <v>0</v>
      </c>
      <c r="F8" s="173">
        <v>7.1</v>
      </c>
      <c r="G8" s="176">
        <f t="shared" ref="G8:G10" si="0">SUM(C8:F8)</f>
        <v>80.069999999999993</v>
      </c>
    </row>
    <row r="9" spans="1:17" ht="18" customHeight="1" x14ac:dyDescent="0.2">
      <c r="A9" s="108">
        <f>A8+1</f>
        <v>3</v>
      </c>
      <c r="B9" s="149" t="s">
        <v>118</v>
      </c>
      <c r="C9" s="104">
        <v>54.55</v>
      </c>
      <c r="D9" s="104">
        <v>5.46</v>
      </c>
      <c r="E9" s="104">
        <v>0</v>
      </c>
      <c r="F9" s="173">
        <v>2.48</v>
      </c>
      <c r="G9" s="176">
        <f t="shared" si="0"/>
        <v>62.489999999999995</v>
      </c>
    </row>
    <row r="10" spans="1:17" ht="18" customHeight="1" x14ac:dyDescent="0.2">
      <c r="A10" s="108">
        <f t="shared" ref="A10:A36" si="1">A9+1</f>
        <v>4</v>
      </c>
      <c r="B10" s="150" t="s">
        <v>119</v>
      </c>
      <c r="C10" s="104">
        <v>206.08</v>
      </c>
      <c r="D10" s="104">
        <v>19.34</v>
      </c>
      <c r="E10" s="104">
        <v>0</v>
      </c>
      <c r="F10" s="173">
        <v>0.35</v>
      </c>
      <c r="G10" s="176">
        <f t="shared" si="0"/>
        <v>225.77</v>
      </c>
    </row>
    <row r="11" spans="1:17" ht="18" customHeight="1" x14ac:dyDescent="0.2">
      <c r="A11" s="108">
        <f t="shared" si="1"/>
        <v>5</v>
      </c>
      <c r="B11" s="150" t="s">
        <v>120</v>
      </c>
      <c r="C11" s="104">
        <v>178.00020000000001</v>
      </c>
      <c r="D11" s="104">
        <v>0</v>
      </c>
      <c r="E11" s="104">
        <v>14.5</v>
      </c>
      <c r="F11" s="173">
        <v>0</v>
      </c>
      <c r="G11" s="176">
        <f t="shared" ref="G11:G36" si="2">SUM(C11:F11)</f>
        <v>192.50020000000001</v>
      </c>
    </row>
    <row r="12" spans="1:17" ht="18" customHeight="1" x14ac:dyDescent="0.2">
      <c r="A12" s="108">
        <f t="shared" si="1"/>
        <v>6</v>
      </c>
      <c r="B12" s="150" t="s">
        <v>121</v>
      </c>
      <c r="C12" s="104">
        <v>126.8</v>
      </c>
      <c r="D12" s="104">
        <v>23.79</v>
      </c>
      <c r="E12" s="104">
        <v>7.29</v>
      </c>
      <c r="F12" s="173">
        <v>18.059999999999999</v>
      </c>
      <c r="G12" s="176">
        <f t="shared" si="2"/>
        <v>175.94</v>
      </c>
    </row>
    <row r="13" spans="1:17" ht="18" customHeight="1" x14ac:dyDescent="0.2">
      <c r="A13" s="108">
        <f t="shared" si="1"/>
        <v>7</v>
      </c>
      <c r="B13" s="150" t="s">
        <v>122</v>
      </c>
      <c r="C13" s="104">
        <v>20.76</v>
      </c>
      <c r="D13" s="104">
        <v>23.66</v>
      </c>
      <c r="E13" s="104">
        <v>5.0999999999999996</v>
      </c>
      <c r="F13" s="173">
        <v>4.3500000000000005</v>
      </c>
      <c r="G13" s="176">
        <f t="shared" si="2"/>
        <v>53.870000000000005</v>
      </c>
    </row>
    <row r="14" spans="1:17" ht="18" customHeight="1" x14ac:dyDescent="0.2">
      <c r="A14" s="108">
        <f t="shared" si="1"/>
        <v>8</v>
      </c>
      <c r="B14" s="150" t="s">
        <v>123</v>
      </c>
      <c r="C14" s="104">
        <v>54.97</v>
      </c>
      <c r="D14" s="104">
        <v>13.83</v>
      </c>
      <c r="E14" s="104">
        <v>21.41</v>
      </c>
      <c r="F14" s="173">
        <v>10.29</v>
      </c>
      <c r="G14" s="176">
        <f t="shared" si="2"/>
        <v>100.5</v>
      </c>
    </row>
    <row r="15" spans="1:17" ht="18" customHeight="1" x14ac:dyDescent="0.2">
      <c r="A15" s="108">
        <f t="shared" si="1"/>
        <v>9</v>
      </c>
      <c r="B15" s="150" t="s">
        <v>124</v>
      </c>
      <c r="C15" s="104">
        <v>54.97</v>
      </c>
      <c r="D15" s="104">
        <v>13.83</v>
      </c>
      <c r="E15" s="104">
        <v>21.41</v>
      </c>
      <c r="F15" s="173">
        <v>10.29</v>
      </c>
      <c r="G15" s="176">
        <f t="shared" si="2"/>
        <v>100.5</v>
      </c>
    </row>
    <row r="16" spans="1:17" ht="18" customHeight="1" x14ac:dyDescent="0.2">
      <c r="A16" s="108">
        <f t="shared" si="1"/>
        <v>10</v>
      </c>
      <c r="B16" s="150" t="s">
        <v>236</v>
      </c>
      <c r="C16" s="104">
        <v>51.919999999999995</v>
      </c>
      <c r="D16" s="104">
        <v>13.83</v>
      </c>
      <c r="E16" s="104">
        <v>21.41</v>
      </c>
      <c r="F16" s="173">
        <v>10.29</v>
      </c>
      <c r="G16" s="176">
        <f t="shared" si="2"/>
        <v>97.449999999999989</v>
      </c>
    </row>
    <row r="17" spans="1:7" ht="18" customHeight="1" x14ac:dyDescent="0.2">
      <c r="A17" s="108">
        <f t="shared" si="1"/>
        <v>11</v>
      </c>
      <c r="B17" s="150" t="s">
        <v>125</v>
      </c>
      <c r="C17" s="104">
        <v>469.41000000000008</v>
      </c>
      <c r="D17" s="104">
        <v>23.9</v>
      </c>
      <c r="E17" s="104">
        <v>11.09</v>
      </c>
      <c r="F17" s="173">
        <v>12.780000000000001</v>
      </c>
      <c r="G17" s="176">
        <f t="shared" si="2"/>
        <v>517.18000000000006</v>
      </c>
    </row>
    <row r="18" spans="1:7" ht="18" customHeight="1" x14ac:dyDescent="0.2">
      <c r="A18" s="108">
        <f t="shared" si="1"/>
        <v>12</v>
      </c>
      <c r="B18" s="150" t="s">
        <v>126</v>
      </c>
      <c r="C18" s="104">
        <v>589.01</v>
      </c>
      <c r="D18" s="104">
        <v>56.38</v>
      </c>
      <c r="E18" s="104">
        <v>16.3</v>
      </c>
      <c r="F18" s="173">
        <v>64.58</v>
      </c>
      <c r="G18" s="176">
        <f t="shared" si="2"/>
        <v>726.27</v>
      </c>
    </row>
    <row r="19" spans="1:7" ht="18" customHeight="1" x14ac:dyDescent="0.2">
      <c r="A19" s="108">
        <f t="shared" si="1"/>
        <v>13</v>
      </c>
      <c r="B19" s="150" t="s">
        <v>127</v>
      </c>
      <c r="C19" s="104">
        <v>510.41299999999984</v>
      </c>
      <c r="D19" s="104">
        <v>27.44</v>
      </c>
      <c r="E19" s="104">
        <v>16.34</v>
      </c>
      <c r="F19" s="173">
        <v>38.61</v>
      </c>
      <c r="G19" s="176">
        <f t="shared" si="2"/>
        <v>592.80299999999988</v>
      </c>
    </row>
    <row r="20" spans="1:7" ht="18" customHeight="1" x14ac:dyDescent="0.2">
      <c r="A20" s="108">
        <f t="shared" si="1"/>
        <v>14</v>
      </c>
      <c r="B20" s="150" t="s">
        <v>128</v>
      </c>
      <c r="C20" s="104">
        <v>74.16</v>
      </c>
      <c r="D20" s="104">
        <v>11.86</v>
      </c>
      <c r="E20" s="104">
        <v>1.68</v>
      </c>
      <c r="F20" s="173">
        <v>11.35</v>
      </c>
      <c r="G20" s="176">
        <f t="shared" si="2"/>
        <v>99.05</v>
      </c>
    </row>
    <row r="21" spans="1:7" ht="18" customHeight="1" x14ac:dyDescent="0.2">
      <c r="A21" s="108">
        <f t="shared" si="1"/>
        <v>15</v>
      </c>
      <c r="B21" s="150" t="s">
        <v>129</v>
      </c>
      <c r="C21" s="104">
        <v>365.46</v>
      </c>
      <c r="D21" s="104">
        <v>12.57</v>
      </c>
      <c r="E21" s="104">
        <v>3.38</v>
      </c>
      <c r="F21" s="173">
        <v>8.36</v>
      </c>
      <c r="G21" s="176">
        <f t="shared" si="2"/>
        <v>389.77</v>
      </c>
    </row>
    <row r="22" spans="1:7" ht="18" customHeight="1" x14ac:dyDescent="0.2">
      <c r="A22" s="108">
        <f t="shared" si="1"/>
        <v>16</v>
      </c>
      <c r="B22" s="150" t="s">
        <v>130</v>
      </c>
      <c r="C22" s="104">
        <v>43.79</v>
      </c>
      <c r="D22" s="104">
        <v>11.92</v>
      </c>
      <c r="E22" s="104">
        <v>1.99</v>
      </c>
      <c r="F22" s="173">
        <v>7.58</v>
      </c>
      <c r="G22" s="176">
        <f t="shared" si="2"/>
        <v>65.28</v>
      </c>
    </row>
    <row r="23" spans="1:7" ht="18" customHeight="1" x14ac:dyDescent="0.2">
      <c r="A23" s="108">
        <f t="shared" si="1"/>
        <v>17</v>
      </c>
      <c r="B23" s="150" t="s">
        <v>131</v>
      </c>
      <c r="C23" s="104">
        <v>0</v>
      </c>
      <c r="D23" s="104">
        <v>0</v>
      </c>
      <c r="E23" s="104">
        <v>0</v>
      </c>
      <c r="F23" s="173">
        <v>0</v>
      </c>
      <c r="G23" s="176">
        <v>197.09</v>
      </c>
    </row>
    <row r="24" spans="1:7" ht="18" customHeight="1" x14ac:dyDescent="0.2">
      <c r="A24" s="108">
        <f t="shared" si="1"/>
        <v>18</v>
      </c>
      <c r="B24" s="150" t="s">
        <v>132</v>
      </c>
      <c r="C24" s="104">
        <v>0</v>
      </c>
      <c r="D24" s="104">
        <v>0</v>
      </c>
      <c r="E24" s="104">
        <v>0</v>
      </c>
      <c r="F24" s="173">
        <v>0</v>
      </c>
      <c r="G24" s="176">
        <v>13.969999999999999</v>
      </c>
    </row>
    <row r="25" spans="1:7" ht="18" customHeight="1" x14ac:dyDescent="0.2">
      <c r="A25" s="108">
        <f t="shared" si="1"/>
        <v>19</v>
      </c>
      <c r="B25" s="150" t="s">
        <v>133</v>
      </c>
      <c r="C25" s="104">
        <v>0</v>
      </c>
      <c r="D25" s="104">
        <v>0</v>
      </c>
      <c r="E25" s="104">
        <v>0</v>
      </c>
      <c r="F25" s="173">
        <v>0</v>
      </c>
      <c r="G25" s="176">
        <v>4.83</v>
      </c>
    </row>
    <row r="26" spans="1:7" ht="18" customHeight="1" x14ac:dyDescent="0.2">
      <c r="A26" s="108">
        <f t="shared" si="1"/>
        <v>20</v>
      </c>
      <c r="B26" s="150" t="s">
        <v>134</v>
      </c>
      <c r="C26" s="104">
        <v>0</v>
      </c>
      <c r="D26" s="104">
        <v>0</v>
      </c>
      <c r="E26" s="104">
        <v>0</v>
      </c>
      <c r="F26" s="173">
        <v>0</v>
      </c>
      <c r="G26" s="176">
        <v>15.32</v>
      </c>
    </row>
    <row r="27" spans="1:7" ht="18" customHeight="1" x14ac:dyDescent="0.2">
      <c r="A27" s="108">
        <f t="shared" si="1"/>
        <v>21</v>
      </c>
      <c r="B27" s="150" t="s">
        <v>135</v>
      </c>
      <c r="C27" s="104">
        <v>0</v>
      </c>
      <c r="D27" s="104">
        <v>0</v>
      </c>
      <c r="E27" s="104">
        <v>0</v>
      </c>
      <c r="F27" s="173">
        <v>0</v>
      </c>
      <c r="G27" s="176">
        <v>9.5500000000000007</v>
      </c>
    </row>
    <row r="28" spans="1:7" ht="18" customHeight="1" x14ac:dyDescent="0.2">
      <c r="A28" s="108">
        <f t="shared" si="1"/>
        <v>22</v>
      </c>
      <c r="B28" s="150" t="s">
        <v>136</v>
      </c>
      <c r="C28" s="104">
        <v>0</v>
      </c>
      <c r="D28" s="104">
        <v>0</v>
      </c>
      <c r="E28" s="104">
        <v>0</v>
      </c>
      <c r="F28" s="173">
        <v>0</v>
      </c>
      <c r="G28" s="176">
        <v>3.2100000000000004</v>
      </c>
    </row>
    <row r="29" spans="1:7" ht="18" customHeight="1" x14ac:dyDescent="0.2">
      <c r="A29" s="108">
        <f t="shared" si="1"/>
        <v>23</v>
      </c>
      <c r="B29" s="150" t="s">
        <v>137</v>
      </c>
      <c r="C29" s="104">
        <v>0</v>
      </c>
      <c r="D29" s="104">
        <v>0</v>
      </c>
      <c r="E29" s="104">
        <v>0</v>
      </c>
      <c r="F29" s="173">
        <v>0</v>
      </c>
      <c r="G29" s="176">
        <v>22.32</v>
      </c>
    </row>
    <row r="30" spans="1:7" ht="18" customHeight="1" x14ac:dyDescent="0.2">
      <c r="A30" s="108">
        <f t="shared" si="1"/>
        <v>24</v>
      </c>
      <c r="B30" s="150" t="s">
        <v>138</v>
      </c>
      <c r="C30" s="104">
        <v>0</v>
      </c>
      <c r="D30" s="104">
        <v>0</v>
      </c>
      <c r="E30" s="104">
        <v>0</v>
      </c>
      <c r="F30" s="173">
        <v>0</v>
      </c>
      <c r="G30" s="176">
        <v>3.12</v>
      </c>
    </row>
    <row r="31" spans="1:7" ht="18" customHeight="1" x14ac:dyDescent="0.2">
      <c r="A31" s="108">
        <f t="shared" si="1"/>
        <v>25</v>
      </c>
      <c r="B31" s="150" t="s">
        <v>175</v>
      </c>
      <c r="C31" s="104">
        <v>25.81</v>
      </c>
      <c r="D31" s="104">
        <v>13.76</v>
      </c>
      <c r="E31" s="104">
        <v>0</v>
      </c>
      <c r="F31" s="173">
        <v>0</v>
      </c>
      <c r="G31" s="176">
        <v>39.57</v>
      </c>
    </row>
    <row r="32" spans="1:7" ht="18" customHeight="1" x14ac:dyDescent="0.2">
      <c r="A32" s="108">
        <f t="shared" si="1"/>
        <v>26</v>
      </c>
      <c r="B32" s="150" t="s">
        <v>139</v>
      </c>
      <c r="C32" s="104">
        <v>142.02000000000004</v>
      </c>
      <c r="D32" s="104">
        <v>0</v>
      </c>
      <c r="E32" s="104">
        <v>0</v>
      </c>
      <c r="F32" s="173">
        <v>0</v>
      </c>
      <c r="G32" s="176">
        <f t="shared" si="2"/>
        <v>142.02000000000004</v>
      </c>
    </row>
    <row r="33" spans="1:7" ht="18" customHeight="1" x14ac:dyDescent="0.2">
      <c r="A33" s="108">
        <f t="shared" si="1"/>
        <v>27</v>
      </c>
      <c r="B33" s="150" t="s">
        <v>171</v>
      </c>
      <c r="C33" s="187">
        <f>11.21*2</f>
        <v>22.42</v>
      </c>
      <c r="D33" s="104">
        <v>2.9</v>
      </c>
      <c r="E33" s="104">
        <v>0</v>
      </c>
      <c r="F33" s="173">
        <v>0</v>
      </c>
      <c r="G33" s="176">
        <f t="shared" si="2"/>
        <v>25.32</v>
      </c>
    </row>
    <row r="34" spans="1:7" ht="18" customHeight="1" x14ac:dyDescent="0.2">
      <c r="A34" s="108">
        <f t="shared" si="1"/>
        <v>28</v>
      </c>
      <c r="B34" s="150" t="s">
        <v>140</v>
      </c>
      <c r="C34" s="104">
        <v>0</v>
      </c>
      <c r="D34" s="104">
        <v>0</v>
      </c>
      <c r="E34" s="104">
        <v>0</v>
      </c>
      <c r="F34" s="173">
        <v>0</v>
      </c>
      <c r="G34" s="176">
        <v>26.271549999999998</v>
      </c>
    </row>
    <row r="35" spans="1:7" ht="18" customHeight="1" x14ac:dyDescent="0.2">
      <c r="A35" s="108">
        <f t="shared" si="1"/>
        <v>29</v>
      </c>
      <c r="B35" s="150" t="s">
        <v>141</v>
      </c>
      <c r="C35" s="104">
        <v>0</v>
      </c>
      <c r="D35" s="104">
        <v>0</v>
      </c>
      <c r="E35" s="104">
        <v>0</v>
      </c>
      <c r="F35" s="173">
        <v>0</v>
      </c>
      <c r="G35" s="176">
        <v>53.97999999999999</v>
      </c>
    </row>
    <row r="36" spans="1:7" ht="18" customHeight="1" thickBot="1" x14ac:dyDescent="0.25">
      <c r="A36" s="108">
        <f t="shared" si="1"/>
        <v>30</v>
      </c>
      <c r="B36" s="177" t="s">
        <v>142</v>
      </c>
      <c r="C36" s="178">
        <v>65.2</v>
      </c>
      <c r="D36" s="178">
        <v>7.5399999999999991</v>
      </c>
      <c r="E36" s="178">
        <v>6.55</v>
      </c>
      <c r="F36" s="179"/>
      <c r="G36" s="180">
        <f t="shared" si="2"/>
        <v>79.290000000000006</v>
      </c>
    </row>
    <row r="37" spans="1:7" s="167" customFormat="1" ht="18" customHeight="1" thickBot="1" x14ac:dyDescent="0.25">
      <c r="A37" s="181"/>
      <c r="B37" s="182" t="s">
        <v>143</v>
      </c>
      <c r="C37" s="183"/>
      <c r="D37" s="183"/>
      <c r="E37" s="183"/>
      <c r="F37" s="184"/>
      <c r="G37" s="185">
        <f>SUM(G7:G36)</f>
        <v>4272.8747500000009</v>
      </c>
    </row>
    <row r="39" spans="1:7" x14ac:dyDescent="0.2">
      <c r="C39" s="188" t="s">
        <v>173</v>
      </c>
    </row>
  </sheetData>
  <sheetProtection algorithmName="SHA-512" hashValue="b1kZgY9X1VRKYu4l1ylrk0KK3s9XKmIUVXrAkeYAKt5SxrajGXRttYjovYBdi1vYuwYRVQLxPlsfNmamSB9EEg==" saltValue="rkLTnpZ9AyesH6EJ1IhVRQ==" spinCount="100000" sheet="1" objects="1" scenarios="1"/>
  <pageMargins left="0.7" right="0.56999999999999995" top="0.35" bottom="0.38" header="0.3" footer="0.3"/>
  <pageSetup paperSize="9" scale="88" orientation="landscape"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7</vt:i4>
      </vt:variant>
    </vt:vector>
  </HeadingPairs>
  <TitlesOfParts>
    <vt:vector size="11" baseType="lpstr">
      <vt:lpstr>Angebotsübersicht</vt:lpstr>
      <vt:lpstr>SVS Glasreinigung</vt:lpstr>
      <vt:lpstr>Kalkulation</vt:lpstr>
      <vt:lpstr>Glasflächen je Objekt</vt:lpstr>
      <vt:lpstr>Bieter</vt:lpstr>
      <vt:lpstr>Brutto</vt:lpstr>
      <vt:lpstr>Kalkulation!Drucktitel</vt:lpstr>
      <vt:lpstr>GRmR</vt:lpstr>
      <vt:lpstr>Netto</vt:lpstr>
      <vt:lpstr>SVS_GL</vt:lpstr>
      <vt:lpstr>Ust</vt:lpstr>
    </vt:vector>
  </TitlesOfParts>
  <Company>Lean Consulting Nord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Ausschreibung Samtgemeinde Lachendorf 2026</dc:title>
  <dc:subject>Kalkulation Glasreinigung Los 3</dc:subject>
  <dc:creator>Sven Petersen</dc:creator>
  <cp:lastModifiedBy>Sven Petersen</cp:lastModifiedBy>
  <cp:lastPrinted>2026-02-15T18:46:17Z</cp:lastPrinted>
  <dcterms:created xsi:type="dcterms:W3CDTF">2001-05-13T13:46:14Z</dcterms:created>
  <dcterms:modified xsi:type="dcterms:W3CDTF">2026-02-19T11:40:44Z</dcterms:modified>
</cp:coreProperties>
</file>